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3725" tabRatio="819" firstSheet="2" activeTab="3"/>
  </bookViews>
  <sheets>
    <sheet name="1-1红塔区一般公共预算收入情况表" sheetId="28" r:id="rId1"/>
    <sheet name="1-2红塔区一般公共预算支出情况表" sheetId="29" r:id="rId2"/>
    <sheet name="1-3区本级一般公共预算收入情况表" sheetId="31" r:id="rId3"/>
    <sheet name="1-4区本级一般公共预算支出情况表（公开到项级）" sheetId="133" r:id="rId4"/>
    <sheet name="1-5区本级一般公共预算基本支出情况表（公开到款级）" sheetId="132" r:id="rId5"/>
    <sheet name="1-6一般公共预算支出表（州、市对下转移支付项目）" sheetId="35" r:id="rId6"/>
    <sheet name="1-7红塔区分地区税收返还和转移支付预算表" sheetId="36" r:id="rId7"/>
    <sheet name="1-8红塔区区本级“三公”经费预算财政拨款情况统计表" sheetId="131" r:id="rId8"/>
    <sheet name="2-1红塔区政府性基金预算收入情况表" sheetId="54" r:id="rId9"/>
    <sheet name="2-2红塔区政府性基金预算支出情况表" sheetId="55" r:id="rId10"/>
    <sheet name="2-3区本级政府性基金预算收入情况表" sheetId="56" r:id="rId11"/>
    <sheet name="2-4区本级政府性基金预算支出情况表（公开到项级）" sheetId="57" r:id="rId12"/>
    <sheet name="2-5本级政府性基金支出表（州、市对下转移支付）" sheetId="58" r:id="rId13"/>
    <sheet name="3-1红塔区国有资本经营收入预算情况表" sheetId="108" r:id="rId14"/>
    <sheet name="3-2红塔区国有资本经营支出预算情况表" sheetId="109" r:id="rId15"/>
    <sheet name="3-3区本级国有资本经营收入预算情况表" sheetId="110" r:id="rId16"/>
    <sheet name="3-4区本级国有资本经营支出预算情况表（公开到项级）" sheetId="111" r:id="rId17"/>
    <sheet name="3-5 红塔区国有资本经营预算转移支付表 （分地区）" sheetId="129" r:id="rId18"/>
    <sheet name="3-6 国有资本经营预算转移支付表（分项目）" sheetId="130" r:id="rId19"/>
    <sheet name="4-1红塔区社会保险基金收入预算情况表" sheetId="113" r:id="rId20"/>
    <sheet name="4-2红塔区社会保险基金支出预算情况表" sheetId="114" r:id="rId21"/>
    <sheet name="4-3区本级社会保险基金收入预算情况表" sheetId="117" r:id="rId22"/>
    <sheet name="4-4区本级社会保险基金支出预算情况表" sheetId="118" r:id="rId23"/>
    <sheet name="5-1   2023年地方政府债务限额及余额预算情况表" sheetId="119" r:id="rId24"/>
    <sheet name="5-2  2023年地方政府一般债务余额情况表" sheetId="120" r:id="rId25"/>
    <sheet name="5-3  本级2023年地方政府一般债务余额情况表" sheetId="121" r:id="rId26"/>
    <sheet name="5-4 2023年地方政府专项债务余额情况表" sheetId="122" r:id="rId27"/>
    <sheet name="5-5 本级2023年地方政府专项债务余额情况表（本级）" sheetId="123" r:id="rId28"/>
    <sheet name="5-6 地方政府债券发行及还本付息情况表" sheetId="124" r:id="rId29"/>
    <sheet name="5-7 2024年政府专项债务限额和余额情况表" sheetId="125" r:id="rId30"/>
    <sheet name="5-8 2024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s>
  <definedNames>
    <definedName name="_xlnm._FilterDatabase" localSheetId="0" hidden="1">'1-1红塔区一般公共预算收入情况表'!$A$4:$F$41</definedName>
    <definedName name="_xlnm._FilterDatabase" localSheetId="1" hidden="1">'1-2红塔区一般公共预算支出情况表'!$A$3:$F$39</definedName>
    <definedName name="_xlnm._FilterDatabase" localSheetId="2" hidden="1">'1-3区本级一般公共预算收入情况表'!$A$3:$F$41</definedName>
    <definedName name="_xlnm._FilterDatabase" localSheetId="3" hidden="1">'1-4区本级一般公共预算支出情况表（公开到项级）'!$A$3:$I$1299</definedName>
    <definedName name="_xlnm._FilterDatabase" localSheetId="4" hidden="1">'1-5区本级一般公共预算基本支出情况表（公开到款级）'!$A$3:$B$31</definedName>
    <definedName name="_xlnm._FilterDatabase" localSheetId="5" hidden="1">'1-6一般公共预算支出表（州、市对下转移支付项目）'!$A$3:$E$43</definedName>
    <definedName name="_xlnm._FilterDatabase" localSheetId="8" hidden="1">'2-1红塔区政府性基金预算收入情况表'!$A$3:$F$38</definedName>
    <definedName name="_xlnm._FilterDatabase" localSheetId="9" hidden="1">'2-2红塔区政府性基金预算支出情况表'!$A$3:$G$283</definedName>
    <definedName name="_xlnm._FilterDatabase" localSheetId="10" hidden="1">'2-3区本级政府性基金预算收入情况表'!$A$3:$F$38</definedName>
    <definedName name="_xlnm._FilterDatabase" localSheetId="11" hidden="1">'2-4区本级政府性基金预算支出情况表（公开到项级）'!$A$3:$G$285</definedName>
    <definedName name="_xlnm._FilterDatabase" localSheetId="13" hidden="1">'3-1红塔区国有资本经营收入预算情况表'!$A$3:$E$41</definedName>
    <definedName name="_xlnm._FilterDatabase" localSheetId="14" hidden="1">'3-2红塔区国有资本经营支出预算情况表'!$A$3:$E$28</definedName>
    <definedName name="_xlnm._FilterDatabase" localSheetId="15" hidden="1">'3-3区本级国有资本经营收入预算情况表'!$A$3:$E$35</definedName>
    <definedName name="_xlnm._FilterDatabase" localSheetId="16" hidden="1">'3-4区本级国有资本经营支出预算情况表（公开到项级）'!$A$3:$E$22</definedName>
    <definedName name="_xlnm._FilterDatabase" localSheetId="19" hidden="1">'4-1红塔区社会保险基金收入预算情况表'!$A$3:$E$38</definedName>
    <definedName name="_xlnm._FilterDatabase" localSheetId="20" hidden="1">'4-2红塔区社会保险基金支出预算情况表'!$A$3:$E$23</definedName>
    <definedName name="_xlnm._FilterDatabase" localSheetId="21" hidden="1">'4-3区本级社会保险基金收入预算情况表'!$A$3:$E$38</definedName>
    <definedName name="_xlnm._FilterDatabase" localSheetId="22" hidden="1">'4-4区本级社会保险基金支出预算情况表'!$A$3:$F$23</definedName>
    <definedName name="_xlnm._FilterDatabase" localSheetId="12" hidden="1">'2-5本级政府性基金支出表（州、市对下转移支付）'!$A$3:$E$20</definedName>
    <definedName name="_lst_r_地方财政预算表2015年全省汇总_10_科目编码名称">[2]_ESList!$A$1:$A$27</definedName>
    <definedName name="_xlnm.Print_Area" localSheetId="0">'1-1红塔区一般公共预算收入情况表'!$B$1:$E$41</definedName>
    <definedName name="_xlnm.Print_Area" localSheetId="1">'1-2红塔区一般公共预算支出情况表'!$B$1:$E$38</definedName>
    <definedName name="_xlnm.Print_Area" localSheetId="2">'1-3区本级一般公共预算收入情况表'!$B$1:$E$41</definedName>
    <definedName name="_xlnm.Print_Area" localSheetId="5">'1-6一般公共预算支出表（州、市对下转移支付项目）'!$A$1:$C$43</definedName>
    <definedName name="_xlnm.Print_Area" localSheetId="6">'1-7红塔区分地区税收返还和转移支付预算表'!$A$1:$D$6</definedName>
    <definedName name="_xlnm.Print_Area" localSheetId="8">'2-1红塔区政府性基金预算收入情况表'!$B$1:$E$38</definedName>
    <definedName name="_xlnm.Print_Area" localSheetId="9">'2-2红塔区政府性基金预算支出情况表'!$B$1:$E$283</definedName>
    <definedName name="_xlnm.Print_Area" localSheetId="10">'2-3区本级政府性基金预算收入情况表'!$B$1:$E$38</definedName>
    <definedName name="_xlnm.Print_Area" localSheetId="11">'2-4区本级政府性基金预算支出情况表（公开到项级）'!$B$1:$E$285</definedName>
    <definedName name="_xlnm.Print_Area" localSheetId="12">'2-5本级政府性基金支出表（州、市对下转移支付）'!$A$1:$D$16</definedName>
    <definedName name="_xlnm.Print_Titles" localSheetId="0">'1-1红塔区一般公共预算收入情况表'!$2:$4</definedName>
    <definedName name="_xlnm.Print_Titles" localSheetId="1">'1-2红塔区一般公共预算支出情况表'!$1:$3</definedName>
    <definedName name="_xlnm.Print_Titles" localSheetId="2">'1-3区本级一般公共预算收入情况表'!$1:$3</definedName>
    <definedName name="_xlnm.Print_Titles" localSheetId="5">'1-6一般公共预算支出表（州、市对下转移支付项目）'!$1:$3</definedName>
    <definedName name="_xlnm.Print_Titles" localSheetId="6">'1-7红塔区分地区税收返还和转移支付预算表'!$1:$3</definedName>
    <definedName name="_xlnm.Print_Titles" localSheetId="8">'2-1红塔区政府性基金预算收入情况表'!$1:$3</definedName>
    <definedName name="_xlnm.Print_Titles" localSheetId="9">'2-2红塔区政府性基金预算支出情况表'!$1:$3</definedName>
    <definedName name="_xlnm.Print_Titles" localSheetId="10">'2-3区本级政府性基金预算收入情况表'!$1:$3</definedName>
    <definedName name="_xlnm.Print_Titles" localSheetId="11">'2-4区本级政府性基金预算支出情况表（公开到项级）'!$1:$3</definedName>
    <definedName name="_xlnm.Print_Titles" localSheetId="12">'2-5本级政府性基金支出表（州、市对下转移支付）'!$1:$3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'3-1红塔区国有资本经营收入预算情况表'!$A$1:$D$41</definedName>
    <definedName name="_xlnm.Print_Titles" localSheetId="13">'3-1红塔区国有资本经营收入预算情况表'!$1:$3</definedName>
    <definedName name="专项收入年初预算数" localSheetId="13">#REF!</definedName>
    <definedName name="专项收入全年预计数" localSheetId="13">#REF!</definedName>
    <definedName name="_xlnm.Print_Area" localSheetId="14">'3-2红塔区国有资本经营支出预算情况表'!$A$1:$D$28</definedName>
    <definedName name="_xlnm.Print_Titles" localSheetId="14">'3-2红塔区国有资本经营支出预算情况表'!$1:$3</definedName>
    <definedName name="专项收入年初预算数" localSheetId="14">#REF!</definedName>
    <definedName name="专项收入全年预计数" localSheetId="14">#REF!</definedName>
    <definedName name="_xlnm.Print_Area" localSheetId="15">'3-3区本级国有资本经营收入预算情况表'!$A$1:$D$35</definedName>
    <definedName name="_xlnm.Print_Titles" localSheetId="15">'3-3区本级国有资本经营收入预算情况表'!$1:$3</definedName>
    <definedName name="专项收入年初预算数" localSheetId="15">#REF!</definedName>
    <definedName name="专项收入全年预计数" localSheetId="15">#REF!</definedName>
    <definedName name="_xlnm.Print_Area" localSheetId="16">'3-4区本级国有资本经营支出预算情况表（公开到项级）'!$A$1:$D$22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'4-1红塔区社会保险基金收入预算情况表'!$A$1:$D$38</definedName>
    <definedName name="_xlnm.Print_Titles" localSheetId="19">'4-1红塔区社会保险基金收入预算情况表'!$1:$3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'4-2红塔区社会保险基金支出预算情况表'!$A$1:$D$23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'4-3区本级社会保险基金收入预算情况表'!$A$1:$D$38</definedName>
    <definedName name="_xlnm.Print_Titles" localSheetId="21">'4-3区本级社会保险基金收入预算情况表'!$1:$3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'4-4区本级社会保险基金支出预算情况表'!$A$1:$D$23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'1-5区本级一般公共预算基本支出情况表（公开到款级）'!$A$1:$B$31</definedName>
    <definedName name="_xlnm.Print_Titles" localSheetId="4">'1-5区本级一般公共预算基本支出情况表（公开到款级）'!$1:$3</definedName>
    <definedName name="——">#REF!</definedName>
    <definedName name="\d">[4]地方!$Q$4:$Q$5</definedName>
    <definedName name="\q">[5]国家!#REF!</definedName>
    <definedName name="\z">[6]中央!#REF!</definedName>
    <definedName name="_________t4">#REF!</definedName>
    <definedName name="_________t7">#REF!</definedName>
    <definedName name="______t4">#REF!</definedName>
    <definedName name="______t7">#REF!</definedName>
    <definedName name="_____t4">#REF!</definedName>
    <definedName name="_____t7">#REF!</definedName>
    <definedName name="____t4">#REF!</definedName>
    <definedName name="____t7">#REF!</definedName>
    <definedName name="___PA7">'[7]SW-TEO'!#REF!</definedName>
    <definedName name="___PA8">'[7]SW-TEO'!#REF!</definedName>
    <definedName name="___PD1">'[7]SW-TEO'!#REF!</definedName>
    <definedName name="___PE12">'[7]SW-TEO'!#REF!</definedName>
    <definedName name="___PE13">'[7]SW-TEO'!#REF!</definedName>
    <definedName name="___PE6">'[7]SW-TEO'!#REF!</definedName>
    <definedName name="___PE7">'[7]SW-TEO'!#REF!</definedName>
    <definedName name="___PE8">'[7]SW-TEO'!#REF!</definedName>
    <definedName name="___PE9">'[7]SW-TEO'!#REF!</definedName>
    <definedName name="___PH1">'[7]SW-TEO'!#REF!</definedName>
    <definedName name="___PI1">'[7]SW-TEO'!#REF!</definedName>
    <definedName name="___PK1">'[7]SW-TEO'!#REF!</definedName>
    <definedName name="___PK3">'[7]SW-TEO'!#REF!</definedName>
    <definedName name="___t4">#REF!</definedName>
    <definedName name="___t7">#REF!</definedName>
    <definedName name="__PA7">'[7]SW-TEO'!#REF!</definedName>
    <definedName name="__PA8">'[7]SW-TEO'!#REF!</definedName>
    <definedName name="__PD1">'[7]SW-TEO'!#REF!</definedName>
    <definedName name="__PE12">'[7]SW-TEO'!#REF!</definedName>
    <definedName name="__PE13">'[7]SW-TEO'!#REF!</definedName>
    <definedName name="__PE6">'[7]SW-TEO'!#REF!</definedName>
    <definedName name="__PE7">'[7]SW-TEO'!#REF!</definedName>
    <definedName name="__PE8">'[7]SW-TEO'!#REF!</definedName>
    <definedName name="__PE9">'[7]SW-TEO'!#REF!</definedName>
    <definedName name="__PH1">'[7]SW-TEO'!#REF!</definedName>
    <definedName name="__PI1">'[7]SW-TEO'!#REF!</definedName>
    <definedName name="__PK1">'[7]SW-TEO'!#REF!</definedName>
    <definedName name="__PK3">'[7]SW-TEO'!#REF!</definedName>
    <definedName name="__t4">#REF!</definedName>
    <definedName name="__t7">#REF!</definedName>
    <definedName name="_1t4_">#REF!</definedName>
    <definedName name="_2t7_">#REF!</definedName>
    <definedName name="_Fill" hidden="1">[8]eqpmad2!#REF!</definedName>
    <definedName name="_lst_r_财政收支分月完成数_支出分析_资金性质及预算科目代码名称">[9]_ESList!$A$1:$A$2458</definedName>
    <definedName name="_lst_r_财政收支分月完成数_支出县分析_县市区代码名称">[9]_ESList!$B$1:$B$153</definedName>
    <definedName name="_lst_r_财政预算编制质量评估分析表_基金收入_科目编码名称">[10]_ESList!$C$1:$C$77</definedName>
    <definedName name="_lst_r_财政预算编制质量评估分析表_基金支出_科目编码名称">[10]_ESList!$D$1:$D$320</definedName>
    <definedName name="_lst_r_财政预算编制质量评估分析表_一般收入_科目编码名称">[11]_ESList!$A$1:$A$113</definedName>
    <definedName name="_lst_r_财政预算编制质量评估分析表_一般支出_科目编码名称">[10]_ESList!$B$1:$B$1612</definedName>
    <definedName name="_lst_r_地方财政总收入查看表_科目_科目编码名称">[12]_ESList!$A$1:$A$38</definedName>
    <definedName name="_lst_r_税收收入分行业分税种表查看_分县_税种编码名称">[13]_ESList!$A$1:$A$21</definedName>
    <definedName name="_Order1" hidden="1">255</definedName>
    <definedName name="_Order2" hidden="1">255</definedName>
    <definedName name="_PA7">'[7]SW-TEO'!#REF!</definedName>
    <definedName name="_PA8">'[7]SW-TEO'!#REF!</definedName>
    <definedName name="_PD1">'[7]SW-TEO'!#REF!</definedName>
    <definedName name="_PE12">'[7]SW-TEO'!#REF!</definedName>
    <definedName name="_PE13">'[7]SW-TEO'!#REF!</definedName>
    <definedName name="_PE6">'[7]SW-TEO'!#REF!</definedName>
    <definedName name="_PE7">'[7]SW-TEO'!#REF!</definedName>
    <definedName name="_PE8">'[7]SW-TEO'!#REF!</definedName>
    <definedName name="_PE9">'[7]SW-TEO'!#REF!</definedName>
    <definedName name="_PH1">'[7]SW-TEO'!#REF!</definedName>
    <definedName name="_PI1">'[7]SW-TEO'!#REF!</definedName>
    <definedName name="_PK1">'[7]SW-TEO'!#REF!</definedName>
    <definedName name="_PK3">'[7]SW-TEO'!#REF!</definedName>
    <definedName name="_t4">#REF!</definedName>
    <definedName name="_t7">#REF!</definedName>
    <definedName name="A">#REF!</definedName>
    <definedName name="aa">#REF!</definedName>
    <definedName name="aaa">[6]中央!#REF!</definedName>
    <definedName name="aaaagfdsafsd">#N/A</definedName>
    <definedName name="aas">#N/A</definedName>
    <definedName name="ABC">#REF!</definedName>
    <definedName name="ABD">#REF!</definedName>
    <definedName name="AccessDatabase" hidden="1">"D:\文_件\省长专项\2000省长专项审批.mdb"</definedName>
    <definedName name="ad">#REF!</definedName>
    <definedName name="adasfw">#N/A</definedName>
    <definedName name="addsdsads">#N/A</definedName>
    <definedName name="adsafs">#N/A</definedName>
    <definedName name="adsdsaas">#N/A</definedName>
    <definedName name="adsfafas">#N/A</definedName>
    <definedName name="adsgf">#N/A</definedName>
    <definedName name="agasdgaksdk">#N/A</definedName>
    <definedName name="agsdsawae">#N/A</definedName>
    <definedName name="aiu_bottom">'[14]Financ. Overview'!#REF!</definedName>
    <definedName name="ajgfdajfajd">#N/A</definedName>
    <definedName name="as">#N/A</definedName>
    <definedName name="asda">#N/A</definedName>
    <definedName name="asdfas">#N/A</definedName>
    <definedName name="asdfasd">#N/A</definedName>
    <definedName name="asdfasf">#N/A</definedName>
    <definedName name="asdfkaskfda">#N/A</definedName>
    <definedName name="asdg\">#N/A</definedName>
    <definedName name="asdga">#N/A</definedName>
    <definedName name="asdgads">#N/A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b">#N/A</definedName>
    <definedName name="CL10_一般公共预算收入">'[15]C01县级测算'!$AC$9:$AC$2853</definedName>
    <definedName name="CL110_上级补助收入">'[15]C01县级测算'!$AE$9:$AE$2853</definedName>
    <definedName name="CL11002_一般性转移支付收入">'[15]C01县级测算'!$AF$9:$AF$2853</definedName>
    <definedName name="CL11003_专项转移支付收入">'[15]C01县级测算'!$AG$9:$AG$2853</definedName>
    <definedName name="CL2_一般公共预算支出">'[15]C01县级测算'!$AH$9:$AH$2853</definedName>
    <definedName name="CL23006_上解上级支出">'[15]C01县级测算'!$AI$9:$AI$2853</definedName>
    <definedName name="CL省份">'[15]C01县级测算'!$A$9:$A$2853</definedName>
    <definedName name="CL县级财力">'[15]C01县级测算'!$E$9:$E$2853</definedName>
    <definedName name="CL县级依赖度">'[15]C01县级测算'!$F$9:$F$2853</definedName>
    <definedName name="CL政策性减税">'[15]C01县级测算'!$G$9:$G$2853</definedName>
    <definedName name="county">#REF!</definedName>
    <definedName name="d">#N/A</definedName>
    <definedName name="da">#N/A</definedName>
    <definedName name="dadaf">#N/A</definedName>
    <definedName name="dads">#N/A</definedName>
    <definedName name="daggaga">#N/A</definedName>
    <definedName name="dasadfw">#N/A</definedName>
    <definedName name="dasdfasd">#N/A</definedName>
    <definedName name="dasfaxc">#N/A</definedName>
    <definedName name="dasfqw">#N/A</definedName>
    <definedName name="data">#REF!</definedName>
    <definedName name="Database">#REF!</definedName>
    <definedName name="database10">#REF!</definedName>
    <definedName name="database2">#REF!</definedName>
    <definedName name="database3">#REF!</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dydhg">#N/A</definedName>
    <definedName name="df">#REF!</definedName>
    <definedName name="dfadfsfds">#N/A</definedName>
    <definedName name="dfadsaf">#N/A</definedName>
    <definedName name="dfadsas">#N/A</definedName>
    <definedName name="dfasfw">#N/A</definedName>
    <definedName name="dfasggasf">#N/A</definedName>
    <definedName name="dfaxc">#N/A</definedName>
    <definedName name="dfgh">#N/A</definedName>
    <definedName name="dfghdhj">#N/A</definedName>
    <definedName name="dfgsdf">#N/A</definedName>
    <definedName name="dfh">#N/A</definedName>
    <definedName name="dfhgkj">#N/A</definedName>
    <definedName name="dfj">#N/A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#N/A</definedName>
    <definedName name="dghadfha">#N/A</definedName>
    <definedName name="dghadhf">#N/A</definedName>
    <definedName name="dgkgfkdsafka">#N/A</definedName>
    <definedName name="dh">#N/A</definedName>
    <definedName name="dj">#N/A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#REF!</definedName>
    <definedName name="dsaasagf">#N/A</definedName>
    <definedName name="dsadsadsa">#N/A</definedName>
    <definedName name="dsadsafag">#N/A</definedName>
    <definedName name="dsadshf">#N/A</definedName>
    <definedName name="dsafads">#N/A</definedName>
    <definedName name="dsafdfdgas">#N/A</definedName>
    <definedName name="dsafdfdsfds">#N/A</definedName>
    <definedName name="dsafdsafdsa">#N/A</definedName>
    <definedName name="dsaffdsa">#N/A</definedName>
    <definedName name="dsagads">#N/A</definedName>
    <definedName name="dsagagw">#N/A</definedName>
    <definedName name="dsagas">#N/A</definedName>
    <definedName name="dsagasfwq">#N/A</definedName>
    <definedName name="dsagfw">#N/A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gh">#N/A</definedName>
    <definedName name="dsfgs">#N/A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gh">#N/A</definedName>
    <definedName name="dsjgakdsf">#N/A</definedName>
    <definedName name="dssasaww">#N/A</definedName>
    <definedName name="dw">#REF!</definedName>
    <definedName name="e">#N/A</definedName>
    <definedName name="E206.">#REF!</definedName>
    <definedName name="ee">#REF!</definedName>
    <definedName name="eee">#REF!</definedName>
    <definedName name="ef" localSheetId="3" hidden="1">#REF!</definedName>
    <definedName name="f">#N/A</definedName>
    <definedName name="fd">#REF!</definedName>
    <definedName name="fdsafdsafdsa">#N/A</definedName>
    <definedName name="fdsafdsafdsfdsa">#N/A</definedName>
    <definedName name="fdsafdsfdsafdsa">#N/A</definedName>
    <definedName name="fdsfdsafdcdx">#N/A</definedName>
    <definedName name="fdsfdsafdfdsa">#N/A</definedName>
    <definedName name="ff">#REF!</definedName>
    <definedName name="ffdfdsaafds">#N/A</definedName>
    <definedName name="fff">#REF!</definedName>
    <definedName name="fg">#N/A</definedName>
    <definedName name="fgdh">#N/A</definedName>
    <definedName name="fgh">#REF!</definedName>
    <definedName name="fgj">#N/A</definedName>
    <definedName name="fgjd">#N/A</definedName>
    <definedName name="fgjk">#N/A</definedName>
    <definedName name="fhdjk">#N/A</definedName>
    <definedName name="fjafjs">#N/A</definedName>
    <definedName name="fjajsfdja">#N/A</definedName>
    <definedName name="fjdajsdjfa">#N/A</definedName>
    <definedName name="fjjafsjaj">#N/A</definedName>
    <definedName name="fjk">#N/A</definedName>
    <definedName name="fliter1" localSheetId="3" hidden="1">#REF!</definedName>
    <definedName name="FRC">[16]Main!$C$9</definedName>
    <definedName name="fsa">#N/A</definedName>
    <definedName name="fsafffdsfdsa">#N/A</definedName>
    <definedName name="fsafsdfdsa">#N/A</definedName>
    <definedName name="fw_0">#REF!</definedName>
    <definedName name="g">#N/A</definedName>
    <definedName name="gadsfawe">#N/A</definedName>
    <definedName name="gafsafas">#N/A</definedName>
    <definedName name="gagssd">#N/A</definedName>
    <definedName name="gasdgfasgas">#N/A</definedName>
    <definedName name="GB16_59岁人数占比">[15]J03标准!$A$65</definedName>
    <definedName name="GB60岁及以上人数占比">[15]J03标准!$A$66</definedName>
    <definedName name="GB差额人员职业年金">[15]J03标准!$B$27</definedName>
    <definedName name="GB城市低保标准">[15]J03标准!$B$62</definedName>
    <definedName name="GB城乡医疗补助标准">[15]J03标准!$B$69</definedName>
    <definedName name="GB初中教育经费标准">[15]J03标准!$B$42:$B$45</definedName>
    <definedName name="GB村级补助标准">[15]J03标准!$B$75</definedName>
    <definedName name="GB扶贫标准">[15]J03标准!$B$32</definedName>
    <definedName name="GB公检法在职国标工资">[15]J03标准!$B$7</definedName>
    <definedName name="GB孤儿救助标准">[15]J03标准!$B$67</definedName>
    <definedName name="GB行政、公检法在职年终奖">[15]J03标准!$B$10</definedName>
    <definedName name="GB行政在职国标工资">[15]J03标准!$B$6</definedName>
    <definedName name="GB基础养老金">[15]J03标准!$B$66</definedName>
    <definedName name="GB基卫补助标准">[15]J03标准!$B$70</definedName>
    <definedName name="GB计生补助标准">[15]J03标准!$B$71</definedName>
    <definedName name="GB艰苦边远地区津贴标准">[15]J03标准!$B$17:$B$23</definedName>
    <definedName name="GB离休人员经费">[15]J03标准!$B$12</definedName>
    <definedName name="GB农村低保标准">[15]J03标准!$B$63</definedName>
    <definedName name="GB农村文化补助">[15]J03标准!$B$60</definedName>
    <definedName name="GB贫困初中生补助">[15]J03标准!$B$49</definedName>
    <definedName name="GB贫困小学生补助">[15]J03标准!$B$48</definedName>
    <definedName name="GB普高免学费标准">[15]J03标准!$B$55:$B$58</definedName>
    <definedName name="GB普高助学金标准">[15]J03标准!$B$50</definedName>
    <definedName name="GB其他基本民生标准">[15]J03标准!$B$77</definedName>
    <definedName name="GB其他在职国标工资">[15]J03标准!$B$8</definedName>
    <definedName name="GB深度贫困县补助">[15]J03标准!$B$81:$B$87</definedName>
    <definedName name="GB事业单位绩效工资">[15]J03标准!$B$16</definedName>
    <definedName name="GB特殊教育标准">[15]J03标准!$B$46</definedName>
    <definedName name="GB退休人员经费">[15]J03标准!$B$13</definedName>
    <definedName name="GB完善人民警察工资待遇标准">[15]J03标准!$B$28</definedName>
    <definedName name="GB乡镇岗位补贴">[15]J03标准!$B$26</definedName>
    <definedName name="GB小学教育经费标准">[15]J03标准!$B$37:$B$40</definedName>
    <definedName name="GB学前教育资助标准">[15]J03标准!$B$34</definedName>
    <definedName name="GB学生营养改善标准">[15]J03标准!$B$51</definedName>
    <definedName name="GB养老保险缴费比例">0.28</definedName>
    <definedName name="GB养老保险缴费补助">[15]J03标准!$B$65</definedName>
    <definedName name="GB在职附加支出">[15]J03标准!$B$24</definedName>
    <definedName name="GB在职职级并行">[15]J03标准!$B$25</definedName>
    <definedName name="GB中职免学费标准">[15]J03标准!$B$53</definedName>
    <definedName name="GB中职助学金标准">[15]J03标准!$B$52</definedName>
    <definedName name="gf">#REF!</definedName>
    <definedName name="gfagajfas">#N/A</definedName>
    <definedName name="gfh">#N/A</definedName>
    <definedName name="ggasfdasf">#N/A</definedName>
    <definedName name="gggg">#N/A</definedName>
    <definedName name="ggggggggg">#N/A</definedName>
    <definedName name="gh">#N/A</definedName>
    <definedName name="ghjk">#N/A</definedName>
    <definedName name="ghk">#N/A</definedName>
    <definedName name="gj">#N/A</definedName>
    <definedName name="gjhk">#N/A</definedName>
    <definedName name="gjk">#N/A</definedName>
    <definedName name="gjklh">#N/A</definedName>
    <definedName name="gxxe2003">'[17]P1012001'!$A$6:$E$117</definedName>
    <definedName name="gxxe20032">'[17]P1012001'!$A$6:$E$117</definedName>
    <definedName name="gxxx2004">'[18]P1012001'!$A$6:$E$117</definedName>
    <definedName name="h">#N/A</definedName>
    <definedName name="hdfgh">#N/A</definedName>
    <definedName name="hg">#N/A</definedName>
    <definedName name="hgfh">#N/A</definedName>
    <definedName name="hgj">#N/A</definedName>
    <definedName name="hhfk">#N/A</definedName>
    <definedName name="hhhh">#REF!</definedName>
    <definedName name="hj">#N/A</definedName>
    <definedName name="hjhgj">#N/A</definedName>
    <definedName name="hjk">#N/A</definedName>
    <definedName name="hjkjhl">#N/A</definedName>
    <definedName name="hjkl">#N/A</definedName>
    <definedName name="hkjfgkjhkhj">#N/A</definedName>
    <definedName name="hostfee">'[14]Financ. Overview'!$H$12</definedName>
    <definedName name="hraiu_bottom">'[14]Financ. Overview'!#REF!</definedName>
    <definedName name="hvac">'[14]Financ. Overview'!#REF!</definedName>
    <definedName name="HWSheet">1</definedName>
    <definedName name="i">#N/A</definedName>
    <definedName name="j">#N/A</definedName>
    <definedName name="JB艰边津贴标准">'[15]J04-2分县基础数据'!$J$9:$J$2853</definedName>
    <definedName name="JB离休人员津补贴标准">'[15]J04-2分县基础数据'!$L$9:$L$2853</definedName>
    <definedName name="JB退休人员津补贴标准">'[15]J04-2分县基础数据'!$M$9:$M$2853</definedName>
    <definedName name="JB在职人员津补贴标准">'[15]J04-2分县基础数据'!$K$9:$K$2853</definedName>
    <definedName name="JC成本差异系数">'[15]J04-2分县基础数据'!$I$9:$I$2853</definedName>
    <definedName name="JC户籍人口">'[15]J04-2分县基础数据'!$N$9:$N$2853</definedName>
    <definedName name="JC艰边类型">'[15]J04-2分县基础数据'!$G$9:$G$2853</definedName>
    <definedName name="JC津补贴标准全国平均数">'[15]J04-2分县基础数据'!$K$5</definedName>
    <definedName name="JC其他深度贫困地区标识">'[15]J04-2分县基础数据'!$H$9:$H$2853</definedName>
    <definedName name="JC区划名称">'[15]J04-2分县基础数据'!$B$9:$B$2853</definedName>
    <definedName name="JC区域代码">'[15]J04-2分县基础数据'!$F$9:$F$2853</definedName>
    <definedName name="JC省份">'[15]J04-2分县基础数据'!$A$9:$A$2853</definedName>
    <definedName name="JC县区类别">'[15]J04-2分县基础数据'!$D$9:$D$2853</definedName>
    <definedName name="jdfajsfdj">#N/A</definedName>
    <definedName name="jdjfadsjf">#N/A</definedName>
    <definedName name="jgh">#N/A</definedName>
    <definedName name="jhgj">#N/A</definedName>
    <definedName name="jhkf">#N/A</definedName>
    <definedName name="jhkljl">#N/A</definedName>
    <definedName name="JH均衡度奖励">[15]F05改善均衡度奖励!$B$13:$B$53</definedName>
    <definedName name="jjgajsdfjasd">#N/A</definedName>
    <definedName name="jjjjj">#N/A</definedName>
    <definedName name="jk">#N/A</definedName>
    <definedName name="JK中央承担支出责任">'[15]J04-2分县基础数据'!$BU$9:$BU$2853</definedName>
    <definedName name="jl">#N/A</definedName>
    <definedName name="jmjkhjkl">#N/A</definedName>
    <definedName name="JM城镇低保人数">'[15]J04-2分县基础数据'!$R$9:$R$2853</definedName>
    <definedName name="JM村委会">'[15]J04-2分县基础数据'!$P$9:$P$2853</definedName>
    <definedName name="JM孤儿人数">'[15]J04-2分县基础数据'!$T$9:$T$2853</definedName>
    <definedName name="JM农村低保人数">'[15]J04-2分县基础数据'!$S$9:$S$2853</definedName>
    <definedName name="JP建档立卡贫困人口">'[15]J04-2分县基础数据'!$V$9:$V$2853</definedName>
    <definedName name="JR公检法在职人数">'[15]J04-2分县基础数据'!$BL$9:$BL$2853</definedName>
    <definedName name="JR行政在职人数">'[15]J04-2分县基础数据'!$BK$9:$BK$2853</definedName>
    <definedName name="JR教育在职人数">'[15]J04-2分县基础数据'!$BM$9:$BM$2853</definedName>
    <definedName name="JR离休人数">'[15]J04-2分县基础数据'!$BR$9:$BR$2853</definedName>
    <definedName name="JR其他在职人数">'[15]J04-2分县基础数据'!$BQ$9:$BQ$2853</definedName>
    <definedName name="JR其他在职人数60﹪">'[15]J04-2分县基础数据'!$BP$9:$BP$2853</definedName>
    <definedName name="JR退休人数">'[15]J04-2分县基础数据'!$BS$9:$BS$2853</definedName>
    <definedName name="JR卫生在职人数60﹪">'[15]J04-2分县基础数据'!$BO$9:$BO$2853</definedName>
    <definedName name="JR在职人数小计">'[15]J04-2分县基础数据'!$BJ$9:$BJ$2853</definedName>
    <definedName name="JS11002一般性转移支付收入">'[15]J04-1分省基础数据'!$Q$13:$Q$53</definedName>
    <definedName name="JS11003专项转移支付收入">'[15]J04-1分省基础数据'!$R$13:$R$53</definedName>
    <definedName name="JS2一般公共预算支出">'[15]J04-1分省基础数据'!$S$13:$S$53</definedName>
    <definedName name="JS补助范围标识">'[15]J04-1分省基础数据'!$J$13:$J$53</definedName>
    <definedName name="JS公用经费标准">'[15]J04-1分省基础数据'!$I$13:$I$53</definedName>
    <definedName name="JS减税规模">'[15]J04-1分省基础数据'!$M$13:$M$53</definedName>
    <definedName name="JS困难系数">'[15]J04-1分省基础数据'!$F$13:$F$53</definedName>
    <definedName name="JS区域">'[15]J04-1分省基础数据'!$C$13:$C$53</definedName>
    <definedName name="JS省份">'[15]J04-1分省基础数据'!$D$13:$D$53</definedName>
    <definedName name="JS省份编码">'[15]J04-1分省基础数据'!$B$13:$B$53</definedName>
    <definedName name="JS省行">INDEX(JS省份,ROW()-12,0)</definedName>
    <definedName name="JS省级努力系数">'[15]C02省级努力程度系数'!$E$13:$E$53</definedName>
    <definedName name="JS增值税">'[15]J04-1分省基础数据'!$N$13:$N$53</definedName>
    <definedName name="JX城镇初中生">'[15]J04-2分县基础数据'!$AK$9:$AK$2853</definedName>
    <definedName name="JX城镇小学生">'[15]J04-2分县基础数据'!$AS$9:$AS$2853</definedName>
    <definedName name="JX农村初中生">'[15]J04-2分县基础数据'!$AN$9:$AN$2853</definedName>
    <definedName name="JX农村小学生">'[15]J04-2分县基础数据'!$AW$9:$AW$2853</definedName>
    <definedName name="JX农村学生营养改善试点">'[15]J04-2分县基础数据'!$X$9:$X$2853</definedName>
    <definedName name="JX普高学生">'[15]J04-2分县基础数据'!$AA$9:$AA$2853</definedName>
    <definedName name="JX特校学生">'[15]J04-2分县基础数据'!$AX$9:$AX$2853</definedName>
    <definedName name="JX幼儿园学生">'[15]J04-2分县基础数据'!$BB$9:$BB$2853</definedName>
    <definedName name="JX中职学生">'[15]J04-2分县基础数据'!$AE$9:$AE$2853</definedName>
    <definedName name="JZ应付利息">'[15]J04-2分县基础数据'!$BG$9:$BG$2853</definedName>
    <definedName name="J分配资金_付息">[15]J02分配因素!$G$5</definedName>
    <definedName name="J分配资金_工资">[15]J02分配因素!$D$5</definedName>
    <definedName name="J分配资金_绩效">[15]J02分配因素!$L$5</definedName>
    <definedName name="J分配资金_减税">[15]J02分配因素!$H$5</definedName>
    <definedName name="J分配资金_均衡">[15]J02分配因素!$I$5</definedName>
    <definedName name="J分配资金_均衡横向">[15]J02分配因素!$J$5</definedName>
    <definedName name="J分配资金_均衡纵向">[15]J02分配因素!$K$5</definedName>
    <definedName name="J分配资金_民生">[15]J02分配因素!$F$5</definedName>
    <definedName name="J分配资金_深度贫困">[15]J02分配因素!$M$5</definedName>
    <definedName name="J分配资金_特殊">[15]J02分配因素!$N$5</definedName>
    <definedName name="J分配资金_运转">[15]J02分配因素!$E$5</definedName>
    <definedName name="J分配资金_总额">[15]J02分配因素!$B$5</definedName>
    <definedName name="J基础编码">'[15]J04-2分县基础数据'!$C$9:$C$2853</definedName>
    <definedName name="J基础数据">'[15]J04-2分县基础数据'!$B$9:$BE$2853</definedName>
    <definedName name="J区划编码_2019">[15]J01编码表!$A$4:$A$3246</definedName>
    <definedName name="k">#N/A</definedName>
    <definedName name="kdfkasj">#N/A</definedName>
    <definedName name="kg">#N/A</definedName>
    <definedName name="kgak">#N/A</definedName>
    <definedName name="kjhljk">#N/A</definedName>
    <definedName name="kjhluyi">#N/A</definedName>
    <definedName name="kjlhj">#N/A</definedName>
    <definedName name="kkkk">#REF!</definedName>
    <definedName name="l">#N/A</definedName>
    <definedName name="lkghjk">#N/A</definedName>
    <definedName name="lkjhh">#N/A</definedName>
    <definedName name="luil">#N/A</definedName>
    <definedName name="mj">#REF!</definedName>
    <definedName name="Module.Prix_SMC">#N/A</definedName>
    <definedName name="MS城市低保人数">[19]财政部保基本民生!#REF!</definedName>
    <definedName name="MS城乡居民基本医疗保险">[19]财政部保基本民生!#REF!</definedName>
    <definedName name="MS城乡居民社会养老保险">[19]财政部保基本民生!#REF!</definedName>
    <definedName name="MS城镇初中生">[19]财政部保基本民生!#REF!</definedName>
    <definedName name="MS城镇小学生">[19]财政部保基本民生!#REF!</definedName>
    <definedName name="MS初中公用经费补助">[19]财政部保基本民生!#REF!</definedName>
    <definedName name="MS村委会">[19]财政部保基本民生!#REF!</definedName>
    <definedName name="MS孤儿人口数">[19]财政部保基本民生!#REF!</definedName>
    <definedName name="MS基本公共卫生服务">[19]财政部保基本民生!#REF!</definedName>
    <definedName name="MS计划生育">[19]财政部保基本民生!#REF!</definedName>
    <definedName name="MS老龄人口">[19]财政部保基本民生!#REF!</definedName>
    <definedName name="MS免除普通高中建档立卡等家庭经济困难学生学杂费">[19]财政部保基本民生!#REF!</definedName>
    <definedName name="MS农村初中学生">[19]财政部保基本民生!#REF!</definedName>
    <definedName name="MS农村低保人数">[19]财政部保基本民生!#REF!</definedName>
    <definedName name="MS农村小学生">[19]财政部保基本民生!#REF!</definedName>
    <definedName name="MS农村学生营养改善试点县">[19]财政部保基本民生!#REF!</definedName>
    <definedName name="MS农村义务教育学生营养改善计划">[19]财政部保基本民生!#REF!</definedName>
    <definedName name="MS贫困寄宿生生活补助">[19]财政部保基本民生!#REF!</definedName>
    <definedName name="MS贫困人数">[19]财政部保基本民生!#REF!</definedName>
    <definedName name="MS普高学生">[19]财政部保基本民生!#REF!</definedName>
    <definedName name="MS普通高中学生助学金">[19]财政部保基本民生!#REF!</definedName>
    <definedName name="MS特校生">[19]财政部保基本民生!#REF!</definedName>
    <definedName name="MS小学公用经费补助">[19]财政部保基本民生!#REF!</definedName>
    <definedName name="MS养老缴费人数">[19]财政部保基本民生!#REF!</definedName>
    <definedName name="MS幼儿学生">[19]财政部保基本民生!#REF!</definedName>
    <definedName name="MS中职困难学生补助">[19]财政部保基本民生!#REF!</definedName>
    <definedName name="MS中职学生">[19]财政部保基本民生!#REF!</definedName>
    <definedName name="MS总人口">[19]财政部保基本民生!#REF!</definedName>
    <definedName name="OS">[20]Open!#REF!</definedName>
    <definedName name="pr_toolbox">[14]Toolbox!$A$3:$I$80</definedName>
    <definedName name="_xlnm.Print_Area" localSheetId="3">'1-4区本级一般公共预算支出情况表（公开到项级）'!$B$1:$E$1300</definedName>
    <definedName name="Print_Area_1">#N/A</definedName>
    <definedName name="Print_Area_MI">#REF!</definedName>
    <definedName name="_xlnm.Print_Titles" localSheetId="3">'1-4区本级一般公共预算支出情况表（公开到项级）'!$1:$3</definedName>
    <definedName name="Print_Titles_1">#N/A</definedName>
    <definedName name="Prix_SMC">#N/A</definedName>
    <definedName name="q">#REF!</definedName>
    <definedName name="rf">#REF!</definedName>
    <definedName name="rrrr">#REF!</definedName>
    <definedName name="rt">#REF!</definedName>
    <definedName name="rwerwe">#REF!</definedName>
    <definedName name="s">#REF!</definedName>
    <definedName name="s_c_list">[21]Toolbox!$A$7:$H$969</definedName>
    <definedName name="saagasf">#N/A</definedName>
    <definedName name="sadfaffdas">#N/A</definedName>
    <definedName name="sadfas">#N/A</definedName>
    <definedName name="sadfasdf">#N/A</definedName>
    <definedName name="sadfasfw">#N/A</definedName>
    <definedName name="sadffdag">#N/A</definedName>
    <definedName name="sadfx">#N/A</definedName>
    <definedName name="sadgafasdd">#N/A</definedName>
    <definedName name="sadgafasfd">#N/A</definedName>
    <definedName name="sadgafsdwa">#N/A</definedName>
    <definedName name="sadgasdf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CG">'[22]G.1R-Shou COP Gf'!#REF!</definedName>
    <definedName name="sd" localSheetId="3" hidden="1">#REF!</definedName>
    <definedName name="sdafg">#N/A</definedName>
    <definedName name="sdasqw">#N/A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g">#N/A</definedName>
    <definedName name="sdfgs">#N/A</definedName>
    <definedName name="sdfkasfka">#N/A</definedName>
    <definedName name="sdfsdafaw">#N/A</definedName>
    <definedName name="sdfw">#N/A</definedName>
    <definedName name="sdfwsa">#N/A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df">#N/A</definedName>
    <definedName name="sdgfw">#N/A</definedName>
    <definedName name="sdlfee">'[14]Financ. Overview'!$H$13</definedName>
    <definedName name="sdsaaa">#N/A</definedName>
    <definedName name="sdsfccxxx">#N/A</definedName>
    <definedName name="sfdg">#N/A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gdfg">#N/A</definedName>
    <definedName name="sgdh">#N/A</definedName>
    <definedName name="shgd">#N/A</definedName>
    <definedName name="solar_ratio">'[23]POWER ASSUMPTIONS'!$H$7</definedName>
    <definedName name="ss">#REF!</definedName>
    <definedName name="ss7fee">'[14]Financ. Overview'!$H$18</definedName>
    <definedName name="ssfafag">#N/A</definedName>
    <definedName name="subsfee">'[14]Financ. Overview'!$H$14</definedName>
    <definedName name="TableName">"Dummy"</definedName>
    <definedName name="toolbox">[24]Toolbox!$C$5:$T$1578</definedName>
    <definedName name="tr">#REF!</definedName>
    <definedName name="try">#N/A</definedName>
    <definedName name="tt">#REF!</definedName>
    <definedName name="ttt">#REF!</definedName>
    <definedName name="tttt">#REF!</definedName>
    <definedName name="uu">#REF!</definedName>
    <definedName name="uyi">#N/A</definedName>
    <definedName name="V5.1Fee">'[14]Financ. Overview'!$H$15</definedName>
    <definedName name="w">#REF!</definedName>
    <definedName name="we">#REF!</definedName>
    <definedName name="ws">#REF!</definedName>
    <definedName name="ww" localSheetId="3" hidden="1">#REF!</definedName>
    <definedName name="www">#REF!</definedName>
    <definedName name="XC标准偏差倍数">'[15]C01县级测算'!$C$3</definedName>
    <definedName name="XC系数上限">'[15]C01县级测算'!$B$3</definedName>
    <definedName name="XC系数下限">'[15]C01县级测算'!$A$3</definedName>
    <definedName name="XMFL">[25]项目类型!$F$3:$F$75</definedName>
    <definedName name="XMFL2">[26]项目类型!$F$3:$F$75</definedName>
    <definedName name="XQJ保工资需求基数">[15]G01三保和付息需求基数!$F$9:$F$2853</definedName>
    <definedName name="XQJ保民生需求基数">[15]G01三保和付息需求基数!$L$9:$L$2853</definedName>
    <definedName name="XQJ保运转需求基数">[15]G01三保和付息需求基数!$I$9:$I$2853</definedName>
    <definedName name="XQJ付息需求基数">[15]G01三保和付息需求基数!$O$9:$O$2853</definedName>
    <definedName name="XQ保工资需求">[27]保工资运转!#REF!</definedName>
    <definedName name="XQ保民生需求">[19]财政部保基本民生!#REF!</definedName>
    <definedName name="XQ保运转需求">[27]保工资运转!#REF!</definedName>
    <definedName name="XQ津补贴需求">[27]保工资运转!#REF!</definedName>
    <definedName name="XQ调整后的保工资需求">'[15]C01县级测算'!$I$9:$I$2853</definedName>
    <definedName name="XS补助对象系数">'[15]C01县级测算'!$D$9:$D$2853</definedName>
    <definedName name="XS付息分档系数">'[15]C01县级测算'!$AB$9:$AB$2853</definedName>
    <definedName name="XS工资分档系数">'[15]C01县级测算'!$L$9:$L$2853</definedName>
    <definedName name="XS津补贴分档系数">'[15]C01县级测算'!$P$9:$P$2853</definedName>
    <definedName name="XS民生分档系数">'[15]C01县级测算'!$X$9:$X$2853</definedName>
    <definedName name="XS运转分档系数">'[15]C01县级测算'!$T$9:$T$2853</definedName>
    <definedName name="y">#REF!</definedName>
    <definedName name="yyyy">#REF!</definedName>
    <definedName name="YZ公用经费标准_公检法">[27]保工资运转!#REF!</definedName>
    <definedName name="YZ公用经费标准_行政">[27]保工资运转!#REF!</definedName>
    <definedName name="YZ公用经费标准_其他">[27]保工资运转!#REF!</definedName>
    <definedName name="YZ津补贴标准_离休">[27]保工资运转!#REF!</definedName>
    <definedName name="YZ津补贴标准_退休">[27]保工资运转!#REF!</definedName>
    <definedName name="YZ津补贴标准_在职">[27]保工资运转!#REF!</definedName>
    <definedName name="Z32_Cost_red">'[14]Financ. Overview'!#REF!</definedName>
    <definedName name="ZCSX">[28]下拉选项!$I$3:$I$14</definedName>
    <definedName name="保险">'[7]SW-TEO'!#REF!</definedName>
    <definedName name="本级标准收入2004年">[29]本年收入合计!$E$4:$E$184</definedName>
    <definedName name="本年">'[30]1-4余额表'!$L$3</definedName>
    <definedName name="拨款汇总_合计">SUM([31]汇总!XFB1:XFD1)</definedName>
    <definedName name="部">#REF!</definedName>
    <definedName name="财政供养">#REF!</definedName>
    <definedName name="财政供养人员增幅2004年">[32]财政供养人员增幅!$E$6</definedName>
    <definedName name="财政供养人员增幅2004年分县">[32]财政供养人员增幅!$E$4:$E$184</definedName>
    <definedName name="成本差异系数">VLOOKUP([33]公路里程!$C1,[34]差异系数!$A$6:$C$229,3,)</definedName>
    <definedName name="城市维护费">VLOOKUP([33]公路里程!$D1,'[35]2009'!$A$10:$AS$255,40,)</definedName>
    <definedName name="赤字县图">#REF!</definedName>
    <definedName name="处室">#REF!</definedName>
    <definedName name="村级标准支出">[36]村级支出!$E$4:$E$184</definedName>
    <definedName name="村级支出">VLOOKUP([33]公路里程!$D1,'[37]L24'!$B$7:$Y$4958,9,)</definedName>
    <definedName name="大多数">[38]XL4Poppy!$A$15</definedName>
    <definedName name="大幅度">#REF!</definedName>
    <definedName name="当年">'[39]1-1余额表'!$L$1</definedName>
    <definedName name="地方病防治系数">VLOOKUP([33]公路里程!$C1,[34]data!$C$6:$AR$210,42,)</definedName>
    <definedName name="地区">OFFSET('[39]1-1余额表'!$A$7,,,COUNTA('[39]1-1余额表'!$A:$A)-1)</definedName>
    <definedName name="地区名称">[40]封面!#REF!</definedName>
    <definedName name="地税" localSheetId="3" hidden="1">#REF!</definedName>
    <definedName name="第二产业分县2003年">[41]GDP!$G$4:$G$184</definedName>
    <definedName name="第二产业合计2003年">[41]GDP!$G$4</definedName>
    <definedName name="第三产业分县2003年">[41]GDP!$H$4:$H$184</definedName>
    <definedName name="第三产业合计2003年">[41]GDP!$H$4</definedName>
    <definedName name="饿">#REF!</definedName>
    <definedName name="凤飞飞" localSheetId="3" hidden="1">#REF!</definedName>
    <definedName name="耕地占用税分县2003年">[42]一般预算收入!$U$4:$U$184</definedName>
    <definedName name="耕地占用税合计2003年">[42]一般预算收入!$U$4</definedName>
    <definedName name="工商税收2004年">[43]工商税收!$S$4:$S$184</definedName>
    <definedName name="工商税收合计2004年">[43]工商税收!$S$4</definedName>
    <definedName name="公共安全部门">VLOOKUP([33]公路里程!$D1,'[35]2009'!$A$10:$AS$255,33,)</definedName>
    <definedName name="公检法司部门编制数">[44]公检法司编制!$E$4:$E$184</definedName>
    <definedName name="公司主管部门">[45]有效性列表!$B$2:$B$7</definedName>
    <definedName name="公用标准支出">[46]合计!$E$4:$E$184</definedName>
    <definedName name="还有">#REF!</definedName>
    <definedName name="行政部门">VLOOKUP([33]公路里程!$D1,'[35]2009'!$A$10:$AS$255,30,)</definedName>
    <definedName name="行政管理部门编制数">[44]行政编制!$E$4:$E$184</definedName>
    <definedName name="行政区划">[45]区划对应表!$A$20:$A$36</definedName>
    <definedName name="行政区划级次">[45]有效性列表!$A$2:$A$6</definedName>
    <definedName name="行政区划名称">[47]区划对应表!$B$1:$B$19</definedName>
    <definedName name="汇率">#REF!</definedName>
    <definedName name="机场">'[7]SW-TEO'!#REF!</definedName>
    <definedName name="基金处室">#REF!</definedName>
    <definedName name="基金金额">#REF!</definedName>
    <definedName name="基金科目">#REF!</definedName>
    <definedName name="基金类型">#REF!</definedName>
    <definedName name="建设情况">[48]指标项!$D$2:$D$3</definedName>
    <definedName name="交集补助比例">1/2</definedName>
    <definedName name="交通费">VLOOKUP([49]经费权重!$B1,[50]分县数据!$A$9:$BA$258,23,)</definedName>
    <definedName name="教育部门">VLOOKUP([33]公路里程!$D1,'[35]2009'!$A$10:$AS$255,34,)</definedName>
    <definedName name="金额">#REF!</definedName>
    <definedName name="决算数">#REF!</definedName>
    <definedName name="科目">#REF!</definedName>
    <definedName name="可比增幅上限">[15]J02分配因素!$B$10</definedName>
    <definedName name="可比增幅下限">[15]J02分配因素!$B$11</definedName>
    <definedName name="昆明">'[7]SW-TEO'!#REF!</definedName>
    <definedName name="类型">#REF!</definedName>
    <definedName name="离退休">VLOOKUP([33]公路里程!$D1,[51]Sheet1!$A$3:$J$252,2,)</definedName>
    <definedName name="连通方式">[48]指标项!$F$2:$F$6</definedName>
    <definedName name="连通性质">[48]指标项!$E$2:$E$5</definedName>
    <definedName name="林业部门">VLOOKUP([33]公路里程!$D1,[51]Sheet1!$A$3:$J$252,6,)</definedName>
    <definedName name="农林水气">[52]D011H403!$A$5:$C$60</definedName>
    <definedName name="农业部门">VLOOKUP([33]公路里程!$D1,[51]Sheet1!$A$7:$J$252,5,)</definedName>
    <definedName name="农业人口2003年">[53]农业人口!$E$4:$E$184</definedName>
    <definedName name="农业税分县2003年">[42]一般预算收入!$S$4:$S$184</definedName>
    <definedName name="农业税合计2003年">[42]一般预算收入!$S$4</definedName>
    <definedName name="农业特产税分县2003年">[42]一般预算收入!$T$4:$T$184</definedName>
    <definedName name="农业特产税合计2003年">[42]一般预算收入!$T$4</definedName>
    <definedName name="农业用地面积">[54]农业用地!$E$4:$E$184</definedName>
    <definedName name="平台">'[7]SW-TEO'!#REF!</definedName>
    <definedName name="平台法人性质">[55]参数表!$D$2:$D$4</definedName>
    <definedName name="其他补助比例">40%</definedName>
    <definedName name="其他限制开发区资金规模">10</definedName>
    <definedName name="其他支出">VLOOKUP([33]公路里程!$D1,'[35]2009'!$A$10:$AS$255,45,)</definedName>
    <definedName name="契税分县2003年">[42]一般预算收入!$V$4:$V$184</definedName>
    <definedName name="契税合计2003年">[42]一般预算收入!$V$4</definedName>
    <definedName name="取暖费">VLOOKUP([49]经费权重!$B1,[50]分县数据!$A$9:$BA$258,21,)</definedName>
    <definedName name="去年">'[30]1-4余额表'!$L$4</definedName>
    <definedName name="全部担保">OFFSET('[39]1-1余额表'!$G$7,,,COUNTA('[39]1-1余额表'!$G:$G)-1)</definedName>
    <definedName name="全部一般">OFFSET('[39]1-1余额表'!$E$7,,,COUNTA('[39]1-1余额表'!$E:$E)-1)</definedName>
    <definedName name="全部余额">OFFSET('[39]1-1余额表'!$C$7,,,COUNTA('[39]1-1余额表'!$C:$C)-1)</definedName>
    <definedName name="全部直接">OFFSET('[39]1-1余额表'!$D$7,,,COUNTA('[39]1-1余额表'!$D:$D)-1)</definedName>
    <definedName name="全部专项">OFFSET('[39]1-1余额表'!$F$7,,,COUNTA('[39]1-1余额表'!$F:$F)-1)</definedName>
    <definedName name="全额差额比例">'[56]C01-1'!#REF!</definedName>
    <definedName name="人员标准支出">[57]人员支出!$E$4:$E$184</definedName>
    <definedName name="人员经费">VLOOKUP([49]经费权重!$B1,[50]分县数据!$A$9:$BA$258,4,)+VLOOKUP([49]经费权重!$B1,[50]分县数据!$A$9:$BA$258,39,)</definedName>
    <definedName name="日">#REF!</definedName>
    <definedName name="山东各县">#REF!</definedName>
    <definedName name="上年">'[30]1-4余额表'!$L$2</definedName>
    <definedName name="设计阶段">[48]指标项!$G$2:$G$5</definedName>
    <definedName name="社会保障支出">VLOOKUP([33]公路里程!$D1,'[58]2007'!$A$10:$AS$257,29,)</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生态区层次明细" localSheetId="3" hidden="1">#REF!</definedName>
    <definedName name="省级担保">OFFSET('[39]2-11担保分级表'!$C$6,,,COUNTA('[39]2-11担保分级表'!$C:$C)-1)</definedName>
    <definedName name="省级一般">OFFSET('[39]2-7一般分级表'!$C$6,,,COUNTA('[39]2-7一般分级表'!$C:$C)-1)</definedName>
    <definedName name="省级余额">OFFSET('[39]2-1余额分级表'!$C$6,,,COUNTA('[39]2-1余额分级表'!$C:$C)-1)</definedName>
    <definedName name="省级直接">OFFSET('[39]2-5直接分级表'!$C$6,,,COUNTA('[39]2-5直接分级表'!$C:$C)-1)</definedName>
    <definedName name="省级专项">OFFSET('[39]2-9专项分级表'!$C$6,,,COUNTA('[39]2-9专项分级表'!$C:$C)-1)</definedName>
    <definedName name="省区">[59]均衡!$B$4:$B$44</definedName>
    <definedName name="市级担保">OFFSET('[39]2-11担保分级表'!$E$6,,,COUNTA('[39]2-11担保分级表'!$E:$E)-1)</definedName>
    <definedName name="市级一般">OFFSET('[39]2-7一般分级表'!$E$6,,,COUNTA('[39]2-7一般分级表'!$E:$E)-1)</definedName>
    <definedName name="市级余额">OFFSET('[39]2-1余额分级表'!$E$6,,,COUNTA('[39]2-1余额分级表'!$E:$E)-1)</definedName>
    <definedName name="市级直接">OFFSET('[39]2-5直接分级表'!$E$6,,,COUNTA('[39]2-5直接分级表'!$E:$E)-1)</definedName>
    <definedName name="市级专项">OFFSET('[39]2-9专项分级表'!$E$6,,,COUNTA('[39]2-9专项分级表'!$E:$E)-1)</definedName>
    <definedName name="事业发展支出">[60]事业发展!$E$4:$E$184</definedName>
    <definedName name="是">#REF!</definedName>
    <definedName name="是否">[48]指标项!$A$2:$A$3</definedName>
    <definedName name="是否立项">[61]区划对应表!$E$1:$E$2</definedName>
    <definedName name="水利部门">VLOOKUP([33]公路里程!$D1,[51]Sheet1!$A$3:$J$252,7,)</definedName>
    <definedName name="四季度">'[62]C01-1'!#REF!</definedName>
    <definedName name="所得税">'[7]SW-TEO'!#REF!</definedName>
    <definedName name="卫生部门">VLOOKUP([33]公路里程!$D1,'[35]2009'!$A$10:$AS$255,38,)</definedName>
    <definedName name="位次d">[63]四月份月报!#REF!</definedName>
    <definedName name="文体广部门">VLOOKUP([33]公路里程!$D1,'[35]2009'!$A$10:$AS$255,36,)</definedName>
    <definedName name="县级担保">OFFSET('[39]2-11担保分级表'!$G$6,,,COUNTA('[39]2-11担保分级表'!$G:$G)-1)</definedName>
    <definedName name="县级一般">OFFSET('[39]2-7一般分级表'!$G$6,,,COUNTA('[39]2-7一般分级表'!$G:$G)-1)</definedName>
    <definedName name="县级余额">OFFSET('[39]2-1余额分级表'!$G$6,,,COUNTA('[39]2-1余额分级表'!$G:$G)-1)</definedName>
    <definedName name="县级直接">OFFSET('[39]2-5直接分级表'!$G$6,,,COUNTA('[39]2-5直接分级表'!$G:$G)-1)</definedName>
    <definedName name="县级专项">OFFSET('[39]2-9专项分级表'!$G$6,,,COUNTA('[39]2-9专项分级表'!$G:$G)-1)</definedName>
    <definedName name="乡级担保">OFFSET('[39]2-11担保分级表'!$I$6,,,COUNTA('[39]2-11担保分级表'!$I:$I)-1)</definedName>
    <definedName name="乡级一般">OFFSET('[39]2-7一般分级表'!$I$6,,,COUNTA('[39]2-7一般分级表'!$I:$I)-1)</definedName>
    <definedName name="乡级余额">OFFSET('[39]2-1余额分级表'!$I$6,,,COUNTA('[39]2-1余额分级表'!$I:$I)-1)</definedName>
    <definedName name="乡级直接">OFFSET('[39]2-5直接分级表'!$I$6,,,COUNTA('[39]2-5直接分级表'!$I:$I)-1)</definedName>
    <definedName name="乡级专项">OFFSET('[39]2-9专项分级表'!$I$6,,,COUNTA('[39]2-9专项分级表'!$I:$I)-1)</definedName>
    <definedName name="乡镇个数">[64]行政区划!$D$6:$D$184</definedName>
    <definedName name="项目类型">[65]基础数据!$A$1:$A$66</definedName>
    <definedName name="新表">#REF!</definedName>
    <definedName name="新分享">'[7]SW-TEO'!#REF!</definedName>
    <definedName name="新昆明">'[7]SW-TEO'!#REF!</definedName>
    <definedName name="性别">[66]基础编码!$H$2:$H$3</definedName>
    <definedName name="学历">[66]基础编码!$S$2:$S$9</definedName>
    <definedName name="一般预算收入2002年">'[67]2002年一般预算收入'!$AC$4:$AC$184</definedName>
    <definedName name="一般预算收入2003年">[42]一般预算收入!$AD$4:$AD$184</definedName>
    <definedName name="一般预算收入合计2003年">[42]一般预算收入!$AC$4</definedName>
    <definedName name="银行贷款所在地">[61]区划对应表!$D$1:$D$202</definedName>
    <definedName name="银行类型二">[65]基础数据!$E$1:$E$216</definedName>
    <definedName name="银行类型一">[65]基础数据!$C$1:$C$21</definedName>
    <definedName name="增支比例">0.8</definedName>
    <definedName name="政策性挂账">OFFSET('[39]1-1余额表'!$H$7,,,COUNTA('[39]1-1余额表'!$H:$H)-1)</definedName>
    <definedName name="支出">'[18]P1012001'!$A$6:$E$117</definedName>
    <definedName name="中小学生人数2003年">[68]中小学生!$E$4:$E$184</definedName>
    <definedName name="专项收入年初预算数" localSheetId="3">#REF!</definedName>
    <definedName name="专项收入全年预计数" localSheetId="3">#REF!</definedName>
    <definedName name="总人口2003年">[69]总人口!$E$4:$E$184</definedName>
    <definedName name="总支出">VLOOKUP([49]经费权重!$B1,[50]分县数据!$A$9:$BA$258,3,)</definedName>
    <definedName name="最终下达表">#REF!</definedName>
    <definedName name="전">#REF!</definedName>
    <definedName name="주택사업본부">#REF!</definedName>
    <definedName name="철구사업본부">#REF!</definedName>
    <definedName name="数据">'[70]FB1:FB1 (2)'!$A$6:$I$22</definedName>
    <definedName name="_xlnm._FilterDatabase" localSheetId="31" hidden="1">'6-1重大政策和重点项目绩效目标表'!$A$4:$J$123</definedName>
    <definedName name="_xlnm.Print_Titles" localSheetId="32">'6-2重点工作情况解释说明汇总表'!$1:$3</definedName>
    <definedName name="_xlnm.Print_Titles" localSheetId="31">'6-1重大政策和重点项目绩效目标表'!$1:$5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<sst xmlns="http://schemas.openxmlformats.org/spreadsheetml/2006/main" count="4063" uniqueCount="2179">
  <si>
    <t>附件1</t>
  </si>
  <si>
    <t>1-1  2024年红塔区一般公共预算收入情况表</t>
  </si>
  <si>
    <t>单位：万元</t>
  </si>
  <si>
    <t>科目编码</t>
  </si>
  <si>
    <t>项目</t>
  </si>
  <si>
    <t>2023年执行数</t>
  </si>
  <si>
    <t>2024年预算数</t>
  </si>
  <si>
    <t>预算数比上年执行数增长%</t>
  </si>
  <si>
    <t>打印</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</si>
  <si>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</si>
  <si>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</si>
  <si>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</si>
  <si>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</si>
  <si>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</si>
  <si>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</si>
  <si>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</si>
  <si>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</si>
  <si>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</si>
  <si>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</si>
  <si>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</si>
  <si>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</si>
  <si>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</si>
  <si>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</si>
  <si>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</si>
  <si>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</si>
  <si>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</si>
  <si>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</si>
  <si>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</si>
  <si>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</si>
  <si>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</si>
  <si>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</si>
  <si>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</si>
  <si>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</si>
  <si>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</si>
  <si>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全区一般公共预算收入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</si>
  <si>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</si>
  <si>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</si>
  <si>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</si>
  <si>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</si>
  <si>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</si>
  <si>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</si>
  <si>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债务转贷收入</t>
  </si>
  <si>
    <t xml:space="preserve">   接受其他地区援助收入</t>
  </si>
  <si>
    <t xml:space="preserve">   动用预算稳定调节基金</t>
  </si>
  <si>
    <t>各项收入合计</t>
  </si>
  <si>
    <t>1-2  2024年红塔区一般公共预算支出情况表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</si>
  <si>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</si>
  <si>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</si>
  <si>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</si>
  <si>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</si>
  <si>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</si>
  <si>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</si>
  <si>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</si>
  <si>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</si>
  <si>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</si>
  <si>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</si>
  <si>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</si>
  <si>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</si>
  <si>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</si>
  <si>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</si>
  <si>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</si>
  <si>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</si>
  <si>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</si>
  <si>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</si>
  <si>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</si>
  <si>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</si>
  <si>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</si>
  <si>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</si>
  <si>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</si>
  <si>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</si>
  <si>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</si>
  <si>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</si>
  <si>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</si>
  <si>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</si>
  <si>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</si>
  <si>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</si>
  <si>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</si>
  <si>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</si>
  <si>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</si>
  <si>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</si>
  <si>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</si>
  <si>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</si>
  <si>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</si>
  <si>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</si>
  <si>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</si>
  <si>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</si>
  <si>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</si>
  <si>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</si>
  <si>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</si>
  <si>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</si>
  <si>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</si>
  <si>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</si>
  <si>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</si>
  <si>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</si>
  <si>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</si>
  <si>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</si>
  <si>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全区一般公共预算支出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</si>
  <si>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</si>
  <si>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</si>
  <si>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</si>
  <si>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</si>
  <si>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</si>
  <si>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</si>
  <si>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</si>
  <si>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</si>
  <si>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2024年区本级一般公共预算收入情况表</t>
  </si>
  <si>
    <t>2023年预算数</t>
  </si>
  <si>
    <t>比上年预算数增长%</t>
  </si>
  <si>
    <t>区本级一般公共预算收入</t>
  </si>
  <si>
    <t xml:space="preserve">   上解收入</t>
  </si>
  <si>
    <t>1-4  2024年区本级一般公共预算支出情况表</t>
  </si>
  <si>
    <t>类-款-项</t>
  </si>
  <si>
    <t>20101</t>
  </si>
  <si>
    <t>人大事务</t>
  </si>
  <si>
    <t>行政运行</t>
  </si>
  <si>
    <t>一般行政管理事务</t>
  </si>
  <si>
    <t>机关服务</t>
  </si>
  <si>
    <t>人大会议</t>
  </si>
  <si>
    <t>人大立法</t>
  </si>
  <si>
    <t>人大监督</t>
  </si>
  <si>
    <t>人大代表履职能力提升</t>
  </si>
  <si>
    <t>代表工作</t>
  </si>
  <si>
    <t>人大信访工作</t>
  </si>
  <si>
    <t>事业运行</t>
  </si>
  <si>
    <t>其他人大事务支出</t>
  </si>
  <si>
    <t>政协事务</t>
  </si>
  <si>
    <t>政协会议</t>
  </si>
  <si>
    <t>委员视察</t>
  </si>
  <si>
    <t>参政议政</t>
  </si>
  <si>
    <t>其他政协事务支出</t>
  </si>
  <si>
    <t>政府办公厅(室)及相关机构事务</t>
  </si>
  <si>
    <t>专项服务</t>
  </si>
  <si>
    <t>专项业务及机关事务管理</t>
  </si>
  <si>
    <t>政务公开审批</t>
  </si>
  <si>
    <t>信访事务</t>
  </si>
  <si>
    <t>参事事务</t>
  </si>
  <si>
    <t>其他政府办公厅（室）及相关机构事务支出</t>
  </si>
  <si>
    <t>发展与改革事务</t>
  </si>
  <si>
    <t>战略规划与实施</t>
  </si>
  <si>
    <t>日常经济运行调节</t>
  </si>
  <si>
    <t>社会事业发展规划</t>
  </si>
  <si>
    <t>经济体制改革研究</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</si>
  <si>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</si>
  <si>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</si>
  <si>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</si>
  <si>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</si>
  <si>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</si>
  <si>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</si>
  <si>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</si>
  <si>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</si>
  <si>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</si>
  <si>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</si>
  <si>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</si>
  <si>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</si>
  <si>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</si>
  <si>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</si>
  <si>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</si>
  <si>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</si>
  <si>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</si>
  <si>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</si>
  <si>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</si>
  <si>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</si>
  <si>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</si>
  <si>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</si>
  <si>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</si>
  <si>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海关事务</t>
  </si>
  <si>
    <t>缉私办案</t>
  </si>
  <si>
    <t>口岸管理</t>
  </si>
  <si>
    <t>海关关务</t>
  </si>
  <si>
    <t>关税征管</t>
  </si>
  <si>
    <t>海关监管</t>
  </si>
  <si>
    <t>检验检疫</t>
  </si>
  <si>
    <t>其他海关事务支出</t>
  </si>
  <si>
    <t>纪检监察事务</t>
  </si>
  <si>
    <t>大案要案查处</t>
  </si>
  <si>
    <t>派驻派出机构</t>
  </si>
  <si>
    <t>巡视工作</t>
  </si>
  <si>
    <t>其他纪检监察事务支出</t>
  </si>
  <si>
    <t>商贸事务</t>
  </si>
  <si>
    <t>对外贸易管理</t>
  </si>
  <si>
    <t>国际经济合作</t>
  </si>
  <si>
    <t>外资管理</t>
  </si>
  <si>
    <t>国内贸易管理</t>
  </si>
  <si>
    <t>招商引资</t>
  </si>
  <si>
    <t>其他商贸事务支出</t>
  </si>
  <si>
    <t>知识产权事务</t>
  </si>
  <si>
    <t>专利审批</t>
  </si>
  <si>
    <t>产权战略与规划</t>
  </si>
  <si>
    <t>国际合作与交流</t>
  </si>
  <si>
    <t>知识产权宏观管理</t>
  </si>
  <si>
    <t>商标管理</t>
  </si>
  <si>
    <t>原产地地理标志管理</t>
  </si>
  <si>
    <t>其他知识产权事务支出</t>
  </si>
  <si>
    <t>民族事务</t>
  </si>
  <si>
    <t>民族工作专项</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</si>
  <si>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</si>
  <si>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</si>
  <si>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</si>
  <si>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</si>
  <si>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</si>
  <si>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</si>
  <si>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</si>
  <si>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</si>
  <si>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</si>
  <si>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</si>
  <si>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</si>
  <si>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</si>
  <si>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</si>
  <si>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</si>
  <si>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</si>
  <si>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</si>
  <si>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</si>
  <si>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</si>
  <si>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</si>
  <si>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</si>
  <si>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</si>
  <si>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</si>
  <si>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</si>
  <si>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</si>
  <si>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</si>
  <si>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</si>
  <si>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对外联络事务</t>
  </si>
  <si>
    <t>其他对外联络事务支出</t>
  </si>
  <si>
    <t>其他共产党事务支出</t>
  </si>
  <si>
    <t>网信事务</t>
  </si>
  <si>
    <t>信息安全事务</t>
  </si>
  <si>
    <t>其他网信事务支出</t>
  </si>
  <si>
    <t>市场监督管理事务</t>
  </si>
  <si>
    <t>市场主体管理</t>
  </si>
  <si>
    <t>市场秩序执法</t>
  </si>
  <si>
    <t>质量基础</t>
  </si>
  <si>
    <t>药品事务</t>
  </si>
  <si>
    <t>医疗器械事务</t>
  </si>
  <si>
    <t>化妆品事务</t>
  </si>
  <si>
    <t>质量安全监管</t>
  </si>
  <si>
    <t>食品安全监管</t>
  </si>
  <si>
    <t>其他市场监督管理事务</t>
  </si>
  <si>
    <t>社会工作事务▲</t>
  </si>
  <si>
    <t>行政运行▲</t>
  </si>
  <si>
    <t>一般行政管理事务▲</t>
  </si>
  <si>
    <t>机关服务▲</t>
  </si>
  <si>
    <t>专项业务▲</t>
  </si>
  <si>
    <t>事业运行▲</t>
  </si>
  <si>
    <t>其他社会工作事务支出▲</t>
  </si>
  <si>
    <t>信访业务</t>
  </si>
  <si>
    <t>其他信访事务支出▲</t>
  </si>
  <si>
    <t>其他一般公共服务支出</t>
  </si>
  <si>
    <t>国家赔偿费用支出</t>
  </si>
  <si>
    <t>对外合作与交流</t>
  </si>
  <si>
    <t>其他外交支出</t>
  </si>
  <si>
    <t>军费</t>
  </si>
  <si>
    <t>现役部队</t>
  </si>
  <si>
    <t>预备役部队</t>
  </si>
  <si>
    <t>其他军费支出</t>
  </si>
  <si>
    <t>国防科研事业</t>
  </si>
  <si>
    <t>专项工程</t>
  </si>
  <si>
    <t>国防动员</t>
  </si>
  <si>
    <t>兵役征集</t>
  </si>
  <si>
    <t>经济动员</t>
  </si>
  <si>
    <t>人民防空</t>
  </si>
  <si>
    <t>交通战备</t>
  </si>
  <si>
    <t>民兵</t>
  </si>
  <si>
    <t>边海防</t>
  </si>
  <si>
    <t>其他国防动员支出</t>
  </si>
  <si>
    <t>其他国防支出</t>
  </si>
  <si>
    <t>武装警察部队</t>
  </si>
  <si>
    <t>其他武装警察部队支出</t>
  </si>
  <si>
    <t>公安</t>
  </si>
  <si>
    <t>执法办案</t>
  </si>
  <si>
    <t>特别业务</t>
  </si>
  <si>
    <t>特勤业务</t>
  </si>
  <si>
    <t>移民事务</t>
  </si>
  <si>
    <t>其他公安支出</t>
  </si>
  <si>
    <t>国家安全</t>
  </si>
  <si>
    <t>安全业务</t>
  </si>
  <si>
    <t>其他国家安全支出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</si>
  <si>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</si>
  <si>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</si>
  <si>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</si>
  <si>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</si>
  <si>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</si>
  <si>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</si>
  <si>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</si>
  <si>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</si>
  <si>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</si>
  <si>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</si>
  <si>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</si>
  <si>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</si>
  <si>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</si>
  <si>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</si>
  <si>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</si>
  <si>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</si>
  <si>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</si>
  <si>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</si>
  <si>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</si>
  <si>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罪犯生活及医疗卫生</t>
  </si>
  <si>
    <t>监狱业务及罪犯改造</t>
  </si>
  <si>
    <t>狱政设施建设</t>
  </si>
  <si>
    <t>其他监狱支出</t>
  </si>
  <si>
    <t>强制隔离戒毒</t>
  </si>
  <si>
    <t>强制隔离戒毒人员生活</t>
  </si>
  <si>
    <t>强制隔离戒毒人员教育</t>
  </si>
  <si>
    <t>所政设施建设</t>
  </si>
  <si>
    <t>其他强制隔离戒毒支出</t>
  </si>
  <si>
    <t>国家保密</t>
  </si>
  <si>
    <t>保密技术</t>
  </si>
  <si>
    <t>保密管理</t>
  </si>
  <si>
    <t>其他国家保密支出</t>
  </si>
  <si>
    <t>缉私警察</t>
  </si>
  <si>
    <t>缉私业务</t>
  </si>
  <si>
    <t>其他缉私警察支出</t>
  </si>
  <si>
    <t>其他公共安全支出</t>
  </si>
  <si>
    <t>国家司法救助支出</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</si>
  <si>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</si>
  <si>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</si>
  <si>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</si>
  <si>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</si>
  <si>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</si>
  <si>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</si>
  <si>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</si>
  <si>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</si>
  <si>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</si>
  <si>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</si>
  <si>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</si>
  <si>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</si>
  <si>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</si>
  <si>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</si>
  <si>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</si>
  <si>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</si>
  <si>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成人初等教育</t>
  </si>
  <si>
    <t>成人中等教育</t>
  </si>
  <si>
    <t>成人高等教育</t>
  </si>
  <si>
    <t>成人广播电视教育</t>
  </si>
  <si>
    <t>其他成人教育支出</t>
  </si>
  <si>
    <t>广播电视教育</t>
  </si>
  <si>
    <t>广播电视学校</t>
  </si>
  <si>
    <t>教育电视台</t>
  </si>
  <si>
    <t>其他广播电视教育支出</t>
  </si>
  <si>
    <t>留学教育</t>
  </si>
  <si>
    <t>出国留学教育</t>
  </si>
  <si>
    <t>来华留学教育</t>
  </si>
  <si>
    <t>其他留学教育支出</t>
  </si>
  <si>
    <t>特殊教育</t>
  </si>
  <si>
    <t>特殊学校教育</t>
  </si>
  <si>
    <t>工读学校教育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</si>
  <si>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</si>
  <si>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</si>
  <si>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</si>
  <si>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</si>
  <si>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</si>
  <si>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</si>
  <si>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</si>
  <si>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</si>
  <si>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</si>
  <si>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</si>
  <si>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</si>
  <si>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</si>
  <si>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</si>
  <si>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</si>
  <si>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</si>
  <si>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科学技术管理事务</t>
  </si>
  <si>
    <t>其他科学技术管理事务支出</t>
  </si>
  <si>
    <t>基础研究</t>
  </si>
  <si>
    <t>机构运行</t>
  </si>
  <si>
    <t>自然科学基金</t>
  </si>
  <si>
    <t>实验室及相关设施</t>
  </si>
  <si>
    <t>重大科学工程</t>
  </si>
  <si>
    <t>专项基础科研</t>
  </si>
  <si>
    <t>专项技术基础</t>
  </si>
  <si>
    <t>科技人才队伍建设</t>
  </si>
  <si>
    <t>其他基础研究支出</t>
  </si>
  <si>
    <t>应用研究</t>
  </si>
  <si>
    <t>社会公益研究</t>
  </si>
  <si>
    <t>高技术研究</t>
  </si>
  <si>
    <t>专项科研试制</t>
  </si>
  <si>
    <t>其他应用研究支出</t>
  </si>
  <si>
    <t>技术研究与开发</t>
  </si>
  <si>
    <t>科技成果转化与扩散</t>
  </si>
  <si>
    <t>共性技术研究与开发</t>
  </si>
  <si>
    <t>其他技术研究与开发支出</t>
  </si>
  <si>
    <t>科技条件与服务</t>
  </si>
  <si>
    <t>技术创新服务体系</t>
  </si>
  <si>
    <t>科技条件专项</t>
  </si>
  <si>
    <t>其他科技条件与服务支出</t>
  </si>
  <si>
    <t>社会科学</t>
  </si>
  <si>
    <t>社会科学研究机构</t>
  </si>
  <si>
    <t>社会科学研究</t>
  </si>
  <si>
    <t>社科基金支出</t>
  </si>
  <si>
    <t>其他社会科学支出</t>
  </si>
  <si>
    <t>科学技术普及</t>
  </si>
  <si>
    <t>科普活动</t>
  </si>
  <si>
    <t>青少年科技活动</t>
  </si>
  <si>
    <t>学术交流活动</t>
  </si>
  <si>
    <t>科技馆站</t>
  </si>
  <si>
    <t>其他科学技术普及支出</t>
  </si>
  <si>
    <t>科技交流与合作</t>
  </si>
  <si>
    <t>国际交流与合作</t>
  </si>
  <si>
    <t>重大科技合作项目</t>
  </si>
  <si>
    <t>其他科技交流与合作支出</t>
  </si>
  <si>
    <t>科技重大项目</t>
  </si>
  <si>
    <t>科技重大专项</t>
  </si>
  <si>
    <t>重点研发计划</t>
  </si>
  <si>
    <t>其他科技重大项目</t>
  </si>
  <si>
    <t>其他科学技术支出</t>
  </si>
  <si>
    <t>科技奖励</t>
  </si>
  <si>
    <t>核应急</t>
  </si>
  <si>
    <t>转制科研机构</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</si>
  <si>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</si>
  <si>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</si>
  <si>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</si>
  <si>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</si>
  <si>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</si>
  <si>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</si>
  <si>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</si>
  <si>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</si>
  <si>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</si>
  <si>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</si>
  <si>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</si>
  <si>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</si>
  <si>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</si>
  <si>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</si>
  <si>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</si>
  <si>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</si>
  <si>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</si>
  <si>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</si>
  <si>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</si>
  <si>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</si>
  <si>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</si>
  <si>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</si>
  <si>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</si>
  <si>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</si>
  <si>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</si>
  <si>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</si>
  <si>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</si>
  <si>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</si>
  <si>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</si>
  <si>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</si>
  <si>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</si>
  <si>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</si>
  <si>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</si>
  <si>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</si>
  <si>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</si>
  <si>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</si>
  <si>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</si>
  <si>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其他文化旅游体育与传媒支出</t>
  </si>
  <si>
    <t>宣传文化发展专项支出</t>
  </si>
  <si>
    <t>文化产业发展专项支出</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</si>
  <si>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</si>
  <si>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</si>
  <si>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</si>
  <si>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</si>
  <si>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</si>
  <si>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</si>
  <si>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</si>
  <si>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</si>
  <si>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</si>
  <si>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</si>
  <si>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</si>
  <si>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</si>
  <si>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</si>
  <si>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</si>
  <si>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</si>
  <si>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</si>
  <si>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</si>
  <si>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基层政权建设和社区治理</t>
  </si>
  <si>
    <t>其他民政管理事务支出</t>
  </si>
  <si>
    <t>补充全国社会保障基金</t>
  </si>
  <si>
    <t>用一般公共预算补充基金</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</si>
  <si>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</si>
  <si>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</si>
  <si>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</si>
  <si>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</si>
  <si>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</si>
  <si>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</si>
  <si>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</si>
  <si>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</si>
  <si>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</si>
  <si>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</si>
  <si>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企业关闭破产补助</t>
  </si>
  <si>
    <t>厂办大集体改革补助</t>
  </si>
  <si>
    <t>其他企业改革发展补助</t>
  </si>
  <si>
    <t>就业补助</t>
  </si>
  <si>
    <t>就业创业服务补贴</t>
  </si>
  <si>
    <t>职业培训补贴</t>
  </si>
  <si>
    <t>社会保险补贴</t>
  </si>
  <si>
    <t>公益性岗位补贴</t>
  </si>
  <si>
    <t>职业技能鉴定补贴</t>
  </si>
  <si>
    <t>就业见习补贴</t>
  </si>
  <si>
    <t>高技能人才培养补助</t>
  </si>
  <si>
    <t>促进创业补贴</t>
  </si>
  <si>
    <t>其他就业补助支出</t>
  </si>
  <si>
    <t>抚恤</t>
  </si>
  <si>
    <t>死亡抚恤</t>
  </si>
  <si>
    <t>伤残抚恤</t>
  </si>
  <si>
    <t>在乡复员、退伍军人生活补助</t>
  </si>
  <si>
    <t>义务兵优待</t>
  </si>
  <si>
    <t>农村籍退役士兵老年生活补助</t>
  </si>
  <si>
    <t>光荣院</t>
  </si>
  <si>
    <t>褒扬纪念</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</si>
  <si>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</si>
  <si>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</si>
  <si>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</si>
  <si>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</si>
  <si>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</si>
  <si>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</si>
  <si>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</si>
  <si>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</si>
  <si>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</si>
  <si>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</si>
  <si>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</si>
  <si>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</si>
  <si>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</si>
  <si>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</si>
  <si>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</si>
  <si>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</si>
  <si>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</si>
  <si>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</si>
  <si>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</si>
  <si>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</si>
  <si>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</si>
  <si>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</si>
  <si>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</si>
  <si>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</si>
  <si>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</si>
  <si>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</si>
  <si>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</si>
  <si>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</si>
  <si>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</si>
  <si>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</si>
  <si>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</si>
  <si>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</si>
  <si>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</si>
  <si>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</si>
  <si>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对道路交通事故社会救助基金的补助★</t>
  </si>
  <si>
    <t>交强险罚款收入补助基金支出</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</si>
  <si>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</si>
  <si>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</si>
  <si>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</si>
  <si>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</si>
  <si>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</si>
  <si>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</si>
  <si>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</si>
  <si>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财政对其他社会保险基金的补助</t>
  </si>
  <si>
    <t>财政对失业保险基金的补助</t>
  </si>
  <si>
    <t>财政对工伤保险基金的补助</t>
  </si>
  <si>
    <t>其他财政对社会保险基金的补助</t>
  </si>
  <si>
    <t>退役军人管理事务</t>
  </si>
  <si>
    <t>拥军优属</t>
  </si>
  <si>
    <t>军供保障</t>
  </si>
  <si>
    <t>信息化建设▲</t>
  </si>
  <si>
    <t>其他退役军人事务管理支出</t>
  </si>
  <si>
    <t>财政代缴社会保险费支出</t>
  </si>
  <si>
    <t>财政代缴城乡居民基本养老保险费支出</t>
  </si>
  <si>
    <t>财政代缴其他社会保险费支出</t>
  </si>
  <si>
    <t>其他社会保障和就业支出</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</si>
  <si>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</si>
  <si>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</si>
  <si>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</si>
  <si>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</si>
  <si>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</si>
  <si>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</si>
  <si>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</si>
  <si>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</si>
  <si>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</si>
  <si>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</si>
  <si>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其他专科医院</t>
  </si>
  <si>
    <t>福利医院</t>
  </si>
  <si>
    <t>行业医院</t>
  </si>
  <si>
    <t>处理医疗欠费</t>
  </si>
  <si>
    <t>康复医院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</si>
  <si>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</si>
  <si>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</si>
  <si>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</si>
  <si>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</si>
  <si>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</si>
  <si>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</si>
  <si>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</si>
  <si>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</si>
  <si>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</si>
  <si>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</si>
  <si>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</si>
  <si>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</si>
  <si>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</si>
  <si>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</si>
  <si>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</si>
  <si>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</si>
  <si>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突发公共卫生事件应急处置</t>
  </si>
  <si>
    <t>其他公共卫生支出</t>
  </si>
  <si>
    <t>中医药</t>
  </si>
  <si>
    <t>中医（民族医）药专项</t>
  </si>
  <si>
    <t>其他中医药支出▼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</si>
  <si>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</si>
  <si>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</si>
  <si>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</si>
  <si>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</si>
  <si>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</si>
  <si>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</si>
  <si>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</si>
  <si>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</si>
  <si>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</si>
  <si>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</si>
  <si>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</si>
  <si>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</si>
  <si>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</si>
  <si>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</si>
  <si>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</si>
  <si>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</si>
  <si>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</si>
  <si>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</si>
  <si>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</si>
  <si>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</si>
  <si>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</si>
  <si>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</si>
  <si>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</si>
  <si>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</si>
  <si>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老龄卫生健康事务</t>
  </si>
  <si>
    <t>中医药事务▲</t>
  </si>
  <si>
    <t>中医（民族医）药专项▲</t>
  </si>
  <si>
    <t>其他中医药事务支出▲</t>
  </si>
  <si>
    <t>疾病预防控制事务▲</t>
  </si>
  <si>
    <t>其他疾病预防控制事务支出▲</t>
  </si>
  <si>
    <t>其他卫生健康支出</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</si>
  <si>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</si>
  <si>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</si>
  <si>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</si>
  <si>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</si>
  <si>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</si>
  <si>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</si>
  <si>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</si>
  <si>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</si>
  <si>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</si>
  <si>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</si>
  <si>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</si>
  <si>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</si>
  <si>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</si>
  <si>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</si>
  <si>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</si>
  <si>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</si>
  <si>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</si>
  <si>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</si>
  <si>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</si>
  <si>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</si>
  <si>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</si>
  <si>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</si>
  <si>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</si>
  <si>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</si>
  <si>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</si>
  <si>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</si>
  <si>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</si>
  <si>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森林保护修复★</t>
  </si>
  <si>
    <t>森林管护</t>
  </si>
  <si>
    <t>社会保险补助</t>
  </si>
  <si>
    <t>政策性社会性支出补助</t>
  </si>
  <si>
    <t>天然林保护工程建设</t>
  </si>
  <si>
    <t>停伐补助</t>
  </si>
  <si>
    <t>其他森林保护修复支出★</t>
  </si>
  <si>
    <t>退耕还林还草</t>
  </si>
  <si>
    <t>退耕现金▼</t>
  </si>
  <si>
    <t>退耕还林粮食折现补贴▼</t>
  </si>
  <si>
    <t>退耕还林粮食费用补贴▼</t>
  </si>
  <si>
    <t>退耕还林工程建设▼</t>
  </si>
  <si>
    <t>其他退耕还林还草支出</t>
  </si>
  <si>
    <t>风沙荒漠治理</t>
  </si>
  <si>
    <t>京津风沙源治理工程建设</t>
  </si>
  <si>
    <t>其他风沙荒漠治理支出</t>
  </si>
  <si>
    <t>退牧还草</t>
  </si>
  <si>
    <t>退牧还草工程建设</t>
  </si>
  <si>
    <t>其他退牧还草支出</t>
  </si>
  <si>
    <t>已垦草原退耕还草</t>
  </si>
  <si>
    <t>能源节约利用</t>
  </si>
  <si>
    <t>污染减排</t>
  </si>
  <si>
    <t>生态环境监测与信息</t>
  </si>
  <si>
    <t>生态环境执法监察</t>
  </si>
  <si>
    <t>减排专项支出</t>
  </si>
  <si>
    <t>清洁生产专项支出</t>
  </si>
  <si>
    <t>其他污染减排支出</t>
  </si>
  <si>
    <t>可再生能源</t>
  </si>
  <si>
    <t>循环经济</t>
  </si>
  <si>
    <t>能源管理事务</t>
  </si>
  <si>
    <t>能源科技装备</t>
  </si>
  <si>
    <t>能源行业管理</t>
  </si>
  <si>
    <t>能源管理</t>
  </si>
  <si>
    <t>农村电网建设</t>
  </si>
  <si>
    <t>其他能源管理事务支出</t>
  </si>
  <si>
    <t>其他节能环保支出</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</si>
  <si>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</si>
  <si>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</si>
  <si>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</si>
  <si>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</si>
  <si>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</si>
  <si>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</si>
  <si>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</si>
  <si>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</si>
  <si>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</si>
  <si>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</si>
  <si>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</si>
  <si>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</si>
  <si>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</si>
  <si>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</si>
  <si>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</si>
  <si>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</si>
  <si>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</si>
  <si>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</si>
  <si>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</si>
  <si>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</si>
  <si>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</si>
  <si>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</si>
  <si>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</si>
  <si>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</si>
  <si>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</si>
  <si>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</si>
  <si>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</si>
  <si>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</si>
  <si>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</si>
  <si>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</si>
  <si>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</si>
  <si>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农业生态资源保护★</t>
  </si>
  <si>
    <t>乡村道路建设★</t>
  </si>
  <si>
    <t>渔业发展</t>
  </si>
  <si>
    <t>对高校毕业生到基层任职补助</t>
  </si>
  <si>
    <t>耕地建设与利用</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</si>
  <si>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</si>
  <si>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</si>
  <si>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</si>
  <si>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</si>
  <si>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</si>
  <si>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</si>
  <si>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</si>
  <si>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</si>
  <si>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</si>
  <si>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</si>
  <si>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</si>
  <si>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产业化管理</t>
  </si>
  <si>
    <t>信息管理</t>
  </si>
  <si>
    <t>林区公共支出</t>
  </si>
  <si>
    <t>贷款贴息</t>
  </si>
  <si>
    <t>林业草原防灾减灾</t>
  </si>
  <si>
    <t>草原管理</t>
  </si>
  <si>
    <t>退耕还林还草▲</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</si>
  <si>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</si>
  <si>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</si>
  <si>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</si>
  <si>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</si>
  <si>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</si>
  <si>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</si>
  <si>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</si>
  <si>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</si>
  <si>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</si>
  <si>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</si>
  <si>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</si>
  <si>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</si>
  <si>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</si>
  <si>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</si>
  <si>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</si>
  <si>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</si>
  <si>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</si>
  <si>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</si>
  <si>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</si>
  <si>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</si>
  <si>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</si>
  <si>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</si>
  <si>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</si>
  <si>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</si>
  <si>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</si>
  <si>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巩固拓展脱贫攻坚成果衔接乡村振兴</t>
  </si>
  <si>
    <t>农村基础设施建设</t>
  </si>
  <si>
    <t>生产发展</t>
  </si>
  <si>
    <t>社会发展</t>
  </si>
  <si>
    <t>贷款奖补和贴息</t>
  </si>
  <si>
    <t>“三西”农业建设专项补助</t>
  </si>
  <si>
    <t>其他巩固拓展脱贫攻坚成果衔接乡村振兴支出</t>
  </si>
  <si>
    <t>农村综合改革</t>
  </si>
  <si>
    <t>对村级公益事业建设的补助</t>
  </si>
  <si>
    <t>国有农场办社会职能改革补助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</si>
  <si>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</si>
  <si>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</si>
  <si>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</si>
  <si>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</si>
  <si>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</si>
  <si>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</si>
  <si>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</si>
  <si>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</si>
  <si>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</si>
  <si>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</si>
  <si>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</si>
  <si>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</si>
  <si>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</si>
  <si>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</si>
  <si>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</si>
  <si>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公路水路运输</t>
  </si>
  <si>
    <t>公路建设</t>
  </si>
  <si>
    <t>公路养护</t>
  </si>
  <si>
    <t>交通运输信息化建设</t>
  </si>
  <si>
    <t>公路和运输安全</t>
  </si>
  <si>
    <t>公路还贷专项▼</t>
  </si>
  <si>
    <t>公路运输管理</t>
  </si>
  <si>
    <t>公路和运输技术标准化建设</t>
  </si>
  <si>
    <t>水运建设★</t>
  </si>
  <si>
    <t>航道维护</t>
  </si>
  <si>
    <t>船舶检验</t>
  </si>
  <si>
    <t>救助打捞</t>
  </si>
  <si>
    <t>内河运输</t>
  </si>
  <si>
    <t>远洋运输</t>
  </si>
  <si>
    <t>海事管理</t>
  </si>
  <si>
    <t>航标事业发展支出</t>
  </si>
  <si>
    <t>水路运输管理支出</t>
  </si>
  <si>
    <t>口岸建设</t>
  </si>
  <si>
    <t>其他公路水路运输支出</t>
  </si>
  <si>
    <t>铁路运输</t>
  </si>
  <si>
    <t>铁路路网建设</t>
  </si>
  <si>
    <t>铁路还贷专项</t>
  </si>
  <si>
    <t>铁路安全</t>
  </si>
  <si>
    <t>铁路专项运输</t>
  </si>
  <si>
    <t>行业监管</t>
  </si>
  <si>
    <t>其他铁路运输支出</t>
  </si>
  <si>
    <t>民用航空运输</t>
  </si>
  <si>
    <t>机场建设</t>
  </si>
  <si>
    <t>空管系统建设</t>
  </si>
  <si>
    <t>民航还贷专项支出</t>
  </si>
  <si>
    <t>民用航空安全</t>
  </si>
  <si>
    <t>民航专项运输</t>
  </si>
  <si>
    <t>其他民用航空运输支出</t>
  </si>
  <si>
    <t>邮政业支出</t>
  </si>
  <si>
    <t>邮政普遍服务与特殊服务</t>
  </si>
  <si>
    <t>其他邮政业支出</t>
  </si>
  <si>
    <t>车辆购置税支出▼</t>
  </si>
  <si>
    <t>车辆购置税用于公路等基础设施建设支出▼</t>
  </si>
  <si>
    <t>车辆购置税用于农村公路建设支出▼</t>
  </si>
  <si>
    <t>车辆购置税用于老旧汽车报废更新补贴▼</t>
  </si>
  <si>
    <t>车辆购置税其他支出▼</t>
  </si>
  <si>
    <t>其他交通运输支出</t>
  </si>
  <si>
    <t>公共交通运营补助</t>
  </si>
  <si>
    <t>资源勘探开发</t>
  </si>
  <si>
    <t>煤炭勘探开采和洗选</t>
  </si>
  <si>
    <t>石油和天然气勘探开采</t>
  </si>
  <si>
    <t>黑色金属矿勘探和采选</t>
  </si>
  <si>
    <t>有色金属矿勘探和采选</t>
  </si>
  <si>
    <t>非金属矿勘探和采选</t>
  </si>
  <si>
    <t>其他资源勘探业支出</t>
  </si>
  <si>
    <t>制造业</t>
  </si>
  <si>
    <t>纺织业</t>
  </si>
  <si>
    <t>医药制造业</t>
  </si>
  <si>
    <t>非金属矿物制品业</t>
  </si>
  <si>
    <t>通信设备、计算机及其他电子设备制造业</t>
  </si>
  <si>
    <t>交通运输设备制造业</t>
  </si>
  <si>
    <t>电气机械及器材制造业</t>
  </si>
  <si>
    <t>工艺品及其他制造业</t>
  </si>
  <si>
    <t>石油加工、炼焦及核燃料加工业</t>
  </si>
  <si>
    <t>化学原料及化学制品制造业</t>
  </si>
  <si>
    <t>黑色金属冶炼及压延加工业</t>
  </si>
  <si>
    <t>有色金属冶炼及压延加工业</t>
  </si>
  <si>
    <t>其他制造业支出</t>
  </si>
  <si>
    <t>建筑业</t>
  </si>
  <si>
    <t>其他建筑业支出</t>
  </si>
  <si>
    <t>工业和信息产业监管</t>
  </si>
  <si>
    <t>战备应急</t>
  </si>
  <si>
    <t>专用通信</t>
  </si>
  <si>
    <t>无线电及信息通信监管</t>
  </si>
  <si>
    <t>工程建设及运行维护</t>
  </si>
  <si>
    <t>产业发展</t>
  </si>
  <si>
    <t>其他工业和信息产业监管支出</t>
  </si>
  <si>
    <t>国有资产监管</t>
  </si>
  <si>
    <t>国有企业监事会专项</t>
  </si>
  <si>
    <t>中央企业专项管理</t>
  </si>
  <si>
    <t>其他国有资产监管支出</t>
  </si>
  <si>
    <t>支持中小企业发展和管理支出</t>
  </si>
  <si>
    <t>科技型中小企业技术创新基金</t>
  </si>
  <si>
    <t>中小企业发展专项</t>
  </si>
  <si>
    <t>减免房租补贴</t>
  </si>
  <si>
    <t>其他支持中小企业发展和管理支出</t>
  </si>
  <si>
    <t>其他资源勘探工业信息等支出</t>
  </si>
  <si>
    <t>黄金事务</t>
  </si>
  <si>
    <t>技术改造支出</t>
  </si>
  <si>
    <t>中药材扶持资金支出</t>
  </si>
  <si>
    <t>重点产业振兴和技术改造项目贷款贴息</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</si>
  <si>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</si>
  <si>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</si>
  <si>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</si>
  <si>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</si>
  <si>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</si>
  <si>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</si>
  <si>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</si>
  <si>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</si>
  <si>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</si>
  <si>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</si>
  <si>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服务业基础设施建设</t>
  </si>
  <si>
    <t>金融部门行政支出</t>
  </si>
  <si>
    <t>安全防卫</t>
  </si>
  <si>
    <t>金融部门其他行政支出</t>
  </si>
  <si>
    <t>金融部门监管支出</t>
  </si>
  <si>
    <t>货币发行</t>
  </si>
  <si>
    <t>金融服务</t>
  </si>
  <si>
    <t>反假币</t>
  </si>
  <si>
    <t>重点金融机构监管</t>
  </si>
  <si>
    <t>金融稽查与案件处理</t>
  </si>
  <si>
    <t>金融行业电子化建设</t>
  </si>
  <si>
    <t>从业人员资格考试</t>
  </si>
  <si>
    <t>反洗钱</t>
  </si>
  <si>
    <t>金融部门其他监管支出</t>
  </si>
  <si>
    <t>金融发展支出</t>
  </si>
  <si>
    <t>政策性银行亏损补贴</t>
  </si>
  <si>
    <t>利息费用补贴支出</t>
  </si>
  <si>
    <t>补充资本金</t>
  </si>
  <si>
    <t>风险基金补助</t>
  </si>
  <si>
    <t>其他金融发展支出</t>
  </si>
  <si>
    <t>其他金融支出</t>
  </si>
  <si>
    <t>重点企业贷款贴息</t>
  </si>
  <si>
    <t>一般公共服务</t>
  </si>
  <si>
    <t>教育</t>
  </si>
  <si>
    <t>文化旅游体育与传媒</t>
  </si>
  <si>
    <t>卫生健康</t>
  </si>
  <si>
    <t>节能环保</t>
  </si>
  <si>
    <t>交通运输</t>
  </si>
  <si>
    <t>住房保障</t>
  </si>
  <si>
    <t>其他支出</t>
  </si>
  <si>
    <t>自然资源事务</t>
  </si>
  <si>
    <t>自然资源规划及管理</t>
  </si>
  <si>
    <t>自然资源利用与保护</t>
  </si>
  <si>
    <t>自然资源社会公益服务</t>
  </si>
  <si>
    <t>自然资源行业业务管理</t>
  </si>
  <si>
    <t>自然资源调查与确权登记</t>
  </si>
  <si>
    <t>土地资源储备支出</t>
  </si>
  <si>
    <t>地质矿产资源与环境调查</t>
  </si>
  <si>
    <t>地质勘查与矿产资源管理</t>
  </si>
  <si>
    <t>地质转产项目财政贴息</t>
  </si>
  <si>
    <t>国外风险勘查</t>
  </si>
  <si>
    <t>地质勘查基金（周转金）支出</t>
  </si>
  <si>
    <t>海域与海岛管理</t>
  </si>
  <si>
    <t>自然资源国际合作与海洋权益维护</t>
  </si>
  <si>
    <t>自然资源卫星</t>
  </si>
  <si>
    <t>极地考察</t>
  </si>
  <si>
    <t>深海调查与资源开发</t>
  </si>
  <si>
    <t>海港航标维护</t>
  </si>
  <si>
    <t>海水淡化</t>
  </si>
  <si>
    <t>无居民海岛使用金支出</t>
  </si>
  <si>
    <t>海洋战略规划与预警监测</t>
  </si>
  <si>
    <t>基础测绘与地理信息监管</t>
  </si>
  <si>
    <t>其他自然资源事务支出</t>
  </si>
  <si>
    <t>气象事务</t>
  </si>
  <si>
    <t>气象事业机构</t>
  </si>
  <si>
    <t>气象探测</t>
  </si>
  <si>
    <t>气象信息传输及管理</t>
  </si>
  <si>
    <t>气象预报预测</t>
  </si>
  <si>
    <t>气象服务</t>
  </si>
  <si>
    <t>气象装备保障维护</t>
  </si>
  <si>
    <t>气象基础设施建设与维修</t>
  </si>
  <si>
    <t>气象卫星</t>
  </si>
  <si>
    <t>气象法规与标准</t>
  </si>
  <si>
    <t>气象资金审计稽查</t>
  </si>
  <si>
    <t>其他气象事务支出</t>
  </si>
  <si>
    <t>其他自然资源海洋气象等支出</t>
  </si>
  <si>
    <t>保障性安居工程支出</t>
  </si>
  <si>
    <t>廉租住房</t>
  </si>
  <si>
    <t>沉陷区治理</t>
  </si>
  <si>
    <t>棚户区改造</t>
  </si>
  <si>
    <t>少数民族地区游牧民定居工程</t>
  </si>
  <si>
    <t>农村危房改造</t>
  </si>
  <si>
    <t>公共租赁住房</t>
  </si>
  <si>
    <t>保障性住房租金补贴</t>
  </si>
  <si>
    <t>老旧小区改造</t>
  </si>
  <si>
    <t>住房租赁市场发展</t>
  </si>
  <si>
    <t>保障性租赁住房</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</si>
  <si>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</si>
  <si>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</si>
  <si>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</si>
  <si>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</si>
  <si>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</si>
  <si>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</si>
  <si>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</si>
  <si>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</si>
  <si>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</si>
  <si>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粮油事务</t>
  </si>
  <si>
    <t>财务与审计支出</t>
  </si>
  <si>
    <t>信息统计</t>
  </si>
  <si>
    <t>专项业务活动</t>
  </si>
  <si>
    <t>国家粮油差价补贴</t>
  </si>
  <si>
    <t>粮食财务挂账利息补贴</t>
  </si>
  <si>
    <t>粮食财务挂账消化款</t>
  </si>
  <si>
    <t>处理陈化粮补贴</t>
  </si>
  <si>
    <t>粮食风险基金</t>
  </si>
  <si>
    <t>粮油市场调控专项资金</t>
  </si>
  <si>
    <t>设施建设</t>
  </si>
  <si>
    <t>设施安全</t>
  </si>
  <si>
    <t>物资保管体系</t>
  </si>
  <si>
    <t>其他粮油事务支出</t>
  </si>
  <si>
    <t>能源储备</t>
  </si>
  <si>
    <t>石油储备</t>
  </si>
  <si>
    <t>天然铀储备</t>
  </si>
  <si>
    <t>煤炭储备</t>
  </si>
  <si>
    <t>成品油储备</t>
  </si>
  <si>
    <t>天然气储备▲</t>
  </si>
  <si>
    <t>其他能源储备支出</t>
  </si>
  <si>
    <t>粮油储备</t>
  </si>
  <si>
    <t>储备粮油补贴</t>
  </si>
  <si>
    <t>储备粮油差价补贴</t>
  </si>
  <si>
    <t>储备粮（油）库建设</t>
  </si>
  <si>
    <t>最低收购价政策支出</t>
  </si>
  <si>
    <t>其他粮油储备支出</t>
  </si>
  <si>
    <t>重要商品储备</t>
  </si>
  <si>
    <t>棉花储备</t>
  </si>
  <si>
    <t>食糖储备</t>
  </si>
  <si>
    <t>肉类储备</t>
  </si>
  <si>
    <t>化肥储备</t>
  </si>
  <si>
    <t>农药储备</t>
  </si>
  <si>
    <t>边销茶储备</t>
  </si>
  <si>
    <t>羊毛储备</t>
  </si>
  <si>
    <t>医药储备</t>
  </si>
  <si>
    <t>食盐储备</t>
  </si>
  <si>
    <t>战略物资储备</t>
  </si>
  <si>
    <t>应急物资储备</t>
  </si>
  <si>
    <t>其他重要商品储备支出</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</si>
  <si>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</si>
  <si>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</si>
  <si>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</si>
  <si>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</si>
  <si>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</si>
  <si>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</si>
  <si>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</si>
  <si>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</si>
  <si>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</si>
  <si>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</si>
  <si>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矿山安全</t>
  </si>
  <si>
    <t>矿山安全监察事务</t>
  </si>
  <si>
    <t>矿山应急救援事务</t>
  </si>
  <si>
    <t>其他矿山安全支出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</si>
  <si>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</si>
  <si>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</si>
  <si>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</si>
  <si>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</si>
  <si>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</si>
  <si>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</si>
  <si>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</si>
  <si>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</si>
  <si>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</si>
  <si>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</si>
  <si>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</si>
  <si>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</si>
  <si>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</si>
  <si>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</si>
  <si>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</si>
  <si>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</si>
  <si>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</si>
  <si>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</si>
  <si>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</si>
  <si>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地方政府一般债务付息支出</t>
  </si>
  <si>
    <t>地方政府一般债券付息支出</t>
  </si>
  <si>
    <t>地方政府向外国政府借款付息支出</t>
  </si>
  <si>
    <t>地方政府向国际组织借款付息支出</t>
  </si>
  <si>
    <t>地方政府其他一般债务付息支出</t>
  </si>
  <si>
    <t>地方政府一般债务发行费用支出</t>
  </si>
  <si>
    <t>22902</t>
  </si>
  <si>
    <t>年初预留</t>
  </si>
  <si>
    <t>22999</t>
  </si>
  <si>
    <t>区本级一般公共预算支出</t>
  </si>
  <si>
    <t>注：▲为2024年新增科目，▼为2023年删除科目，★为科目名称修改。</t>
  </si>
  <si>
    <t>1-5  2024年红塔区区本级一般公共预算政府预算经济分类表（基本支出）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</si>
  <si>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</si>
  <si>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</si>
  <si>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</si>
  <si>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</si>
  <si>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</si>
  <si>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</si>
  <si>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</si>
  <si>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</si>
  <si>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</si>
  <si>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</si>
  <si>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</si>
  <si>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</si>
  <si>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</si>
  <si>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</si>
  <si>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</si>
  <si>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</si>
  <si>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</si>
  <si>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</si>
  <si>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</si>
  <si>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</si>
  <si>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</si>
  <si>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</si>
  <si>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</si>
  <si>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</si>
  <si>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</si>
  <si>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</si>
  <si>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</si>
  <si>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</si>
  <si>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</si>
  <si>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2024年红塔区本级一般公共预算支出表(对下转移支付项目)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</si>
  <si>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</si>
  <si>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</si>
  <si>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</si>
  <si>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</si>
  <si>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</si>
  <si>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</si>
  <si>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</si>
  <si>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</si>
  <si>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</si>
  <si>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</si>
  <si>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</si>
  <si>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</si>
  <si>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</si>
  <si>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</si>
  <si>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</si>
  <si>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</si>
  <si>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</si>
  <si>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</si>
  <si>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</si>
  <si>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</si>
  <si>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</si>
  <si>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</si>
  <si>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</si>
  <si>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</si>
  <si>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说明：红塔区无对下转移支付，故此表为空表。</t>
  </si>
  <si>
    <t>1-7  2024年红塔区分地区税收返还和转移支付预算表</t>
  </si>
  <si>
    <t>乡（街道）</t>
  </si>
  <si>
    <t>税收返还</t>
  </si>
  <si>
    <t>转移支付</t>
  </si>
  <si>
    <t>一、提前下达数</t>
  </si>
  <si>
    <t>红塔区</t>
  </si>
  <si>
    <t xml:space="preserve"> </t>
  </si>
  <si>
    <t>二、预算数</t>
  </si>
  <si>
    <t>1-8  2024年红塔区区本级“三公”经费预算财政拨款情况统计表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</si>
  <si>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</si>
  <si>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</si>
  <si>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</si>
  <si>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</si>
  <si>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</si>
  <si>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</si>
  <si>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</si>
  <si>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</si>
  <si>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2024年红塔区预算安排“三公”经费合计1,615万元，与上年预算数持平。其中：安排因公出国（境）经费0万元，原因是本年预计无相关活动；公务接待费366万元，较上年减少12.6%，原因是贯彻落实“过紧日子”要求，压减公务接待费；公务用车经费 1,249万元，比上年增长5%。其中：公务用车购置费276万元，比上年增加34%，原因是部分单位公务用车老旧需进行购置更换；公务用车运行维护费973万元，比上年减少1.1%，原因是公务用车老化运维费减少。</t>
  </si>
  <si>
    <t>2-1 2024年红塔区政府性基金预算收入情况表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</si>
  <si>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</si>
  <si>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</si>
  <si>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</si>
  <si>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</si>
  <si>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</si>
  <si>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</si>
  <si>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</si>
  <si>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</si>
  <si>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</si>
  <si>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</si>
  <si>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</si>
  <si>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</si>
  <si>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</si>
  <si>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</si>
  <si>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</si>
  <si>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</si>
  <si>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</si>
  <si>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</si>
  <si>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</si>
  <si>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</si>
  <si>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</si>
  <si>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</si>
  <si>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</si>
  <si>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</si>
  <si>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</si>
  <si>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</si>
  <si>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</si>
  <si>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</si>
  <si>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</si>
  <si>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</si>
  <si>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</si>
  <si>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</si>
  <si>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</si>
  <si>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</si>
  <si>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</si>
  <si>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</si>
  <si>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</si>
  <si>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</si>
  <si>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</si>
  <si>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</si>
  <si>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</si>
  <si>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</si>
  <si>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</si>
  <si>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</si>
  <si>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</si>
  <si>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</si>
  <si>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</si>
  <si>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</si>
  <si>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全区政府性基金预算收入</t>
  </si>
  <si>
    <t>地方政府专项债务收入</t>
  </si>
  <si>
    <t xml:space="preserve">  政府性基金转移收入</t>
  </si>
  <si>
    <t xml:space="preserve">     政府性基金补助收入</t>
  </si>
  <si>
    <t xml:space="preserve">     抗疫特别国债转移支付收入</t>
  </si>
  <si>
    <t xml:space="preserve">  地方政府专项债务转贷收入</t>
  </si>
  <si>
    <t>2-2 2024年红塔区政府性基金预算支出情况表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</si>
  <si>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</si>
  <si>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</si>
  <si>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</si>
  <si>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</si>
  <si>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</si>
  <si>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</si>
  <si>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</si>
  <si>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</si>
  <si>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</si>
  <si>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</si>
  <si>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</si>
  <si>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</si>
  <si>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</si>
  <si>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</si>
  <si>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</si>
  <si>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</si>
  <si>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</si>
  <si>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</si>
  <si>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</si>
  <si>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</si>
  <si>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</si>
  <si>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</si>
  <si>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</si>
  <si>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</si>
  <si>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</si>
  <si>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</si>
  <si>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</si>
  <si>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</si>
  <si>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</si>
  <si>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</si>
  <si>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</si>
  <si>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</si>
  <si>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</si>
  <si>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</si>
  <si>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</si>
  <si>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</si>
  <si>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</si>
  <si>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</si>
  <si>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</si>
  <si>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</si>
  <si>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</si>
  <si>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</si>
  <si>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</si>
  <si>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</si>
  <si>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</si>
  <si>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</si>
  <si>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</si>
  <si>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</si>
  <si>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</si>
  <si>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</si>
  <si>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</si>
  <si>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</si>
  <si>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</si>
  <si>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</si>
  <si>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</si>
  <si>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</si>
  <si>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</si>
  <si>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</si>
  <si>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</si>
  <si>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</si>
  <si>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</si>
  <si>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</si>
  <si>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</si>
  <si>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</si>
  <si>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</si>
  <si>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</si>
  <si>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</si>
  <si>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</si>
  <si>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</si>
  <si>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</si>
  <si>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</si>
  <si>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</si>
  <si>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</si>
  <si>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</si>
  <si>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</si>
  <si>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</si>
  <si>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</si>
  <si>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</si>
  <si>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</si>
  <si>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</si>
  <si>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</si>
  <si>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</si>
  <si>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</si>
  <si>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</si>
  <si>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</si>
  <si>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</si>
  <si>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</si>
  <si>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</si>
  <si>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2120814</t>
  </si>
  <si>
    <t xml:space="preserve">      农业生产发展支出</t>
  </si>
  <si>
    <t>2120815</t>
  </si>
  <si>
    <t xml:space="preserve">      农村社会事业支出</t>
  </si>
  <si>
    <t>2120816</t>
  </si>
  <si>
    <t xml:space="preserve">      农业农村生态环境支出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</si>
  <si>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</si>
  <si>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</si>
  <si>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</si>
  <si>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</si>
  <si>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</si>
  <si>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</si>
  <si>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</si>
  <si>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</si>
  <si>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</si>
  <si>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</si>
  <si>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</si>
  <si>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</si>
  <si>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</si>
  <si>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</si>
  <si>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</si>
  <si>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</si>
  <si>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</si>
  <si>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</si>
  <si>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</si>
  <si>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</si>
  <si>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</si>
  <si>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</si>
  <si>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</si>
  <si>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</si>
  <si>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</si>
  <si>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</si>
  <si>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</si>
  <si>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</si>
  <si>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</si>
  <si>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</si>
  <si>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</si>
  <si>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</si>
  <si>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</si>
  <si>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</si>
  <si>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</si>
  <si>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</si>
  <si>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</si>
  <si>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</si>
  <si>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</si>
  <si>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</si>
  <si>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</si>
  <si>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</si>
  <si>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</si>
  <si>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</si>
  <si>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</si>
  <si>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</si>
  <si>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</si>
  <si>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</si>
  <si>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</si>
  <si>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</si>
  <si>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</si>
  <si>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</si>
  <si>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</si>
  <si>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</si>
  <si>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</si>
  <si>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</si>
  <si>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</si>
  <si>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</si>
  <si>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</si>
  <si>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</si>
  <si>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</si>
  <si>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</si>
  <si>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</si>
  <si>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</si>
  <si>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</si>
  <si>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</si>
  <si>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</si>
  <si>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</si>
  <si>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</si>
  <si>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</si>
  <si>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</si>
  <si>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</si>
  <si>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</si>
  <si>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</si>
  <si>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</si>
  <si>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</si>
  <si>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</si>
  <si>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</si>
  <si>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</si>
  <si>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</si>
  <si>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</si>
  <si>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</si>
  <si>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</si>
  <si>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</si>
  <si>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</si>
  <si>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</si>
  <si>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</si>
  <si>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</si>
  <si>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</si>
  <si>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</si>
  <si>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</si>
  <si>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</si>
  <si>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</si>
  <si>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</si>
  <si>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</si>
  <si>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</si>
  <si>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</si>
  <si>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</si>
  <si>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</si>
  <si>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 xml:space="preserve">      其他大中型水库移民后期扶持基金支出▲</t>
  </si>
  <si>
    <t xml:space="preserve">    小型水库移民扶助基金安排的支出▲</t>
  </si>
  <si>
    <t xml:space="preserve">      移民补助▲</t>
  </si>
  <si>
    <t xml:space="preserve">      基础设施建设和经济发展▲</t>
  </si>
  <si>
    <t xml:space="preserve">      其他小型水库移民扶助基金支出▲</t>
  </si>
  <si>
    <t xml:space="preserve">    小型水库移民扶助基金对应专项债务收入安排的支出▲</t>
  </si>
  <si>
    <t xml:space="preserve">      其他小型水库移民扶助基金对应专项债务收入安排的支出▲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</si>
  <si>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</si>
  <si>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</si>
  <si>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</si>
  <si>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</si>
  <si>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</si>
  <si>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</si>
  <si>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</si>
  <si>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</si>
  <si>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</si>
  <si>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</si>
  <si>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</si>
  <si>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</si>
  <si>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</si>
  <si>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</si>
  <si>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</si>
  <si>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</si>
  <si>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</si>
  <si>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</si>
  <si>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</si>
  <si>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</si>
  <si>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</si>
  <si>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</si>
  <si>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</si>
  <si>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</si>
  <si>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</si>
  <si>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</si>
  <si>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</si>
  <si>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</si>
  <si>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</si>
  <si>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</si>
  <si>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</si>
  <si>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</si>
  <si>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</si>
  <si>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</si>
  <si>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</si>
  <si>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</si>
  <si>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</si>
  <si>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</si>
  <si>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</si>
  <si>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</si>
  <si>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</si>
  <si>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</si>
  <si>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</si>
  <si>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</si>
  <si>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</si>
  <si>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</si>
  <si>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</si>
  <si>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</si>
  <si>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</si>
  <si>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</si>
  <si>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</si>
  <si>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</si>
  <si>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</si>
  <si>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</si>
  <si>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</si>
  <si>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</si>
  <si>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</si>
  <si>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</si>
  <si>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</si>
  <si>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</si>
  <si>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</si>
  <si>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</si>
  <si>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</si>
  <si>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</si>
  <si>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</si>
  <si>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</si>
  <si>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</si>
  <si>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</si>
  <si>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</si>
  <si>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</si>
  <si>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</si>
  <si>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</si>
  <si>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</si>
  <si>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</si>
  <si>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</si>
  <si>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</si>
  <si>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</si>
  <si>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</si>
  <si>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</si>
  <si>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</si>
  <si>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</si>
  <si>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</si>
  <si>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</si>
  <si>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</si>
  <si>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</si>
  <si>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</si>
  <si>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</si>
  <si>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</si>
  <si>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</si>
  <si>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</si>
  <si>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</si>
  <si>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</si>
  <si>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</si>
  <si>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</si>
  <si>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</si>
  <si>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</si>
  <si>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</si>
  <si>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</si>
  <si>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</si>
  <si>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</si>
  <si>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</si>
  <si>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</si>
  <si>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</si>
  <si>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</si>
  <si>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</si>
  <si>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</si>
  <si>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</si>
  <si>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</si>
  <si>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</si>
  <si>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</si>
  <si>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</si>
  <si>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</si>
  <si>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</si>
  <si>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</si>
  <si>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</si>
  <si>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</si>
  <si>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</si>
  <si>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</si>
  <si>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</si>
  <si>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</si>
  <si>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</si>
  <si>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</si>
  <si>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</si>
  <si>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</si>
  <si>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</si>
  <si>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</si>
  <si>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</si>
  <si>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</si>
  <si>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</si>
  <si>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</si>
  <si>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</si>
  <si>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</si>
  <si>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</si>
  <si>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</si>
  <si>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</si>
  <si>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</si>
  <si>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</si>
  <si>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</si>
  <si>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</si>
  <si>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</si>
  <si>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</si>
  <si>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</si>
  <si>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</si>
  <si>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</si>
  <si>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</si>
  <si>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</si>
  <si>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</si>
  <si>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</si>
  <si>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</si>
  <si>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</si>
  <si>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</si>
  <si>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</si>
  <si>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</si>
  <si>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</si>
  <si>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</si>
  <si>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</si>
  <si>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</si>
  <si>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</si>
  <si>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</si>
  <si>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</si>
  <si>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</si>
  <si>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</si>
  <si>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</si>
  <si>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</si>
  <si>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</si>
  <si>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</si>
  <si>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</si>
  <si>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</si>
  <si>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</si>
  <si>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</si>
  <si>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</si>
  <si>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</si>
  <si>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</si>
  <si>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</si>
  <si>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</si>
  <si>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</si>
  <si>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</si>
  <si>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</si>
  <si>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</si>
  <si>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</si>
  <si>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</si>
  <si>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</si>
  <si>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</si>
  <si>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</si>
  <si>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</si>
  <si>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</si>
  <si>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</si>
  <si>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</si>
  <si>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</si>
  <si>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</si>
  <si>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</si>
  <si>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</si>
  <si>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</si>
  <si>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</si>
  <si>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</si>
  <si>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</si>
  <si>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</si>
  <si>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</si>
  <si>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</si>
  <si>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</si>
  <si>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</si>
  <si>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</si>
  <si>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</si>
  <si>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</si>
  <si>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</si>
  <si>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</si>
  <si>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</si>
  <si>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</si>
  <si>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</si>
  <si>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</si>
  <si>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</si>
  <si>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</si>
  <si>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</si>
  <si>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</si>
  <si>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</si>
  <si>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</si>
  <si>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</si>
  <si>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</si>
  <si>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</si>
  <si>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</si>
  <si>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</si>
  <si>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</si>
  <si>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</si>
  <si>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</si>
  <si>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</si>
  <si>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</si>
  <si>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</si>
  <si>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</si>
  <si>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</si>
  <si>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</si>
  <si>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</si>
  <si>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</si>
  <si>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</si>
  <si>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</si>
  <si>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</si>
  <si>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</si>
  <si>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</si>
  <si>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</si>
  <si>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</si>
  <si>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</si>
  <si>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</si>
  <si>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</si>
  <si>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</si>
  <si>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</si>
  <si>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</si>
  <si>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</si>
  <si>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</si>
  <si>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</si>
  <si>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</si>
  <si>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</si>
  <si>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</si>
  <si>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</si>
  <si>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</si>
  <si>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</si>
  <si>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</si>
  <si>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</si>
  <si>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</si>
  <si>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</si>
  <si>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</si>
  <si>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</si>
  <si>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</si>
  <si>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</si>
  <si>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</si>
  <si>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</si>
  <si>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全区政府性基金支出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</si>
  <si>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</si>
  <si>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</si>
  <si>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</si>
  <si>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</si>
  <si>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</si>
  <si>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</si>
  <si>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</si>
  <si>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</si>
  <si>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</si>
  <si>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</si>
  <si>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</si>
  <si>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</si>
  <si>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</si>
  <si>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</si>
  <si>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2024年红塔区政府性基金预算收入情况表</t>
  </si>
  <si>
    <t>区本级政府性基金预算收入</t>
  </si>
  <si>
    <t xml:space="preserve">   政府性基金补助收入</t>
  </si>
  <si>
    <t xml:space="preserve">     政府性基金上解收入</t>
  </si>
  <si>
    <t xml:space="preserve">   地方政府专项债务转贷收入</t>
  </si>
  <si>
    <t>2-4 2024年区本级政府性基金预算支出情况表</t>
  </si>
  <si>
    <t>类</t>
  </si>
  <si>
    <t xml:space="preserve">   国家电影事业发展专项资金安排的支出</t>
  </si>
  <si>
    <t xml:space="preserve">   旅游发展基金支出</t>
  </si>
  <si>
    <t xml:space="preserve">   国家电影事业发展专项资金对应专项债务收入安排的支出</t>
  </si>
  <si>
    <t xml:space="preserve">      用于城乡医疗救助的的彩票公益金支出</t>
  </si>
  <si>
    <t>区本级政府性基金支出</t>
  </si>
  <si>
    <t>2300401</t>
  </si>
  <si>
    <t xml:space="preserve">     政府性基金补助支出</t>
  </si>
  <si>
    <t>203308</t>
  </si>
  <si>
    <t>23011</t>
  </si>
  <si>
    <t xml:space="preserve">   地方政府专项债务转贷支出</t>
  </si>
  <si>
    <t>上年结转对应安排支出</t>
  </si>
  <si>
    <t>2-5  2024年红塔区本级政府性基金支出表(对下转移支付)</t>
  </si>
  <si>
    <t>本年支出小计</t>
  </si>
  <si>
    <t>3-1  2024年红塔区国有资本经营收入预算情况表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</si>
  <si>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</si>
  <si>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</si>
  <si>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</si>
  <si>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</si>
  <si>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</si>
  <si>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</si>
  <si>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</si>
  <si>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</si>
  <si>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</si>
  <si>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</si>
  <si>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</si>
  <si>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</si>
  <si>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</si>
  <si>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</si>
  <si>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</si>
  <si>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</si>
  <si>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</si>
  <si>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</si>
  <si>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</si>
  <si>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</si>
  <si>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</si>
  <si>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</si>
  <si>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</si>
  <si>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</si>
  <si>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</si>
  <si>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</si>
  <si>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</si>
  <si>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</si>
  <si>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</si>
  <si>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</si>
  <si>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</si>
  <si>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</si>
  <si>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</si>
  <si>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</si>
  <si>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</si>
  <si>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全区国有资本经营收入</t>
  </si>
  <si>
    <t>上年结转</t>
  </si>
  <si>
    <t>账务调整收入</t>
  </si>
  <si>
    <t>3-2  2024年红塔区国有资本经营支出预算情况表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</si>
  <si>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</si>
  <si>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</si>
  <si>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</si>
  <si>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</si>
  <si>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</si>
  <si>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</si>
  <si>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</si>
  <si>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</si>
  <si>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</si>
  <si>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</si>
  <si>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</si>
  <si>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</si>
  <si>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</si>
  <si>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</si>
  <si>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</si>
  <si>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</si>
  <si>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</si>
  <si>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</si>
  <si>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</si>
  <si>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全区国有资本经营支出</t>
  </si>
  <si>
    <t>国有资本经营预算转移支付</t>
  </si>
  <si>
    <t>调出资金</t>
  </si>
  <si>
    <t>结转下年</t>
  </si>
  <si>
    <t>3-3  2024年区本级国有资本经营收入预算情况表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</si>
  <si>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</si>
  <si>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</si>
  <si>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</si>
  <si>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</si>
  <si>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</si>
  <si>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</si>
  <si>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</si>
  <si>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</si>
  <si>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</si>
  <si>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区本级国有资本经营收入</t>
  </si>
  <si>
    <t>3-4  2024年区本级国有资本经营支出预算情况表</t>
  </si>
  <si>
    <t>项   目</t>
  </si>
  <si>
    <t xml:space="preserve">    "三供一业"移交补助支出</t>
  </si>
  <si>
    <t xml:space="preserve">  国有企业退休人员社会化管理补助支出</t>
  </si>
  <si>
    <t xml:space="preserve">   其他金融国有资本经营预算支出</t>
  </si>
  <si>
    <t>区本级国有资本经营支出</t>
  </si>
  <si>
    <t>3-5  2024年红塔区区本级国有资本经营预算转移支付表（分地区）</t>
  </si>
  <si>
    <t>地  区</t>
  </si>
  <si>
    <t>预算数</t>
  </si>
  <si>
    <t>玉兴街道</t>
  </si>
  <si>
    <t>凤凰街道</t>
  </si>
  <si>
    <t>玉带街道</t>
  </si>
  <si>
    <t>高仓街道</t>
  </si>
  <si>
    <t>北城街道</t>
  </si>
  <si>
    <t>小石桥乡</t>
  </si>
  <si>
    <t>李棋街道</t>
  </si>
  <si>
    <t>大营街街道</t>
  </si>
  <si>
    <t>洛河乡</t>
  </si>
  <si>
    <t>研和街道</t>
  </si>
  <si>
    <t>春和街道</t>
  </si>
  <si>
    <t>合  计</t>
  </si>
  <si>
    <t>3-6  2024年红塔区区本级国有资本经营预算转移支付表（分项目）</t>
  </si>
  <si>
    <t>项目名称</t>
  </si>
  <si>
    <t>4-1  2024年红塔区社会保险基金收入预算情况表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</si>
  <si>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</si>
  <si>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</si>
  <si>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</si>
  <si>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</si>
  <si>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</si>
  <si>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</si>
  <si>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</si>
  <si>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</si>
  <si>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</si>
  <si>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</si>
  <si>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</si>
  <si>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</si>
  <si>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</si>
  <si>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</si>
  <si>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</si>
  <si>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</si>
  <si>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上年结余收入</t>
  </si>
  <si>
    <t>收入合计</t>
  </si>
  <si>
    <t>4-2  2024年红塔区社会保险基金支出预算情况表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</si>
  <si>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</si>
  <si>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</si>
  <si>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</si>
  <si>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</si>
  <si>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</si>
  <si>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</si>
  <si>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</si>
  <si>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</si>
  <si>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</si>
  <si>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</si>
  <si>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</si>
  <si>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</si>
  <si>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</si>
  <si>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年终结余</t>
  </si>
  <si>
    <t>支出合计</t>
  </si>
  <si>
    <t>4-3  2024年区本级社会保险基金收入预算情况表</t>
  </si>
  <si>
    <t>4-4  2024年红塔区区本级社会保险基金支出预算情况表</t>
  </si>
  <si>
    <t>没有数据，省级不经办</t>
  </si>
  <si>
    <t>5-1  红塔区2023年地方政府债务限额及余额预算情况表</t>
  </si>
  <si>
    <t>单位：亿元</t>
  </si>
  <si>
    <t>地   区</t>
  </si>
  <si>
    <t>2023年债务限额</t>
  </si>
  <si>
    <t>2023年债务余额预计执行数</t>
  </si>
  <si>
    <t>一般债务</t>
  </si>
  <si>
    <t>专项债务</t>
  </si>
  <si>
    <t>公  式</t>
  </si>
  <si>
    <t>A=B+C</t>
  </si>
  <si>
    <t>B</t>
  </si>
  <si>
    <t>C</t>
  </si>
  <si>
    <t>D=E+F</t>
  </si>
  <si>
    <t>E</t>
  </si>
  <si>
    <t>F</t>
  </si>
  <si>
    <t>注：1.本表反映上一年度本地区、本级及分地区地方政府债务限额及余额预计执行数。</t>
  </si>
  <si>
    <t xml:space="preserve">    2.本表由县级以上地方各级财政部门在本级人民代表大会批准预算后二十日内公开。</t>
  </si>
  <si>
    <t>5-2  红塔区2023年地方政府一般债务余额情况表</t>
  </si>
  <si>
    <t>项    目</t>
  </si>
  <si>
    <t>执行数</t>
  </si>
  <si>
    <t>一、2022年末地方政府一般债务余额实际数</t>
  </si>
  <si>
    <t>二、2023年末地方政府一般债务余额限额</t>
  </si>
  <si>
    <t>三、2023年地方政府一般债务发行额</t>
  </si>
  <si>
    <t xml:space="preserve">   中央转贷地方的国际金融组织和外国政府贷款</t>
  </si>
  <si>
    <t xml:space="preserve">   2023年地方政府一般债券发行额</t>
  </si>
  <si>
    <t>四、2023年地方政府一般债务还本额</t>
  </si>
  <si>
    <t>五、2023年末地方政府一般债务余额预计执行数</t>
  </si>
  <si>
    <t>六、2024年地方财政赤字</t>
  </si>
  <si>
    <t>七、2024年地方政府一般债务余额限额</t>
  </si>
  <si>
    <t>注：1.本表反映本地区上两年度一般债务余额，上一年度一般债务限额、发行额、还本支出及余额，本年度财政赤字及一般债务限额。  
    2.本表由县级以上地方各级财政部门在本级人民代表大会批准预算后二十日内公开。</t>
  </si>
  <si>
    <t>5-3  红塔区本级2023年地方政府一般债务余额情况表</t>
  </si>
  <si>
    <t xml:space="preserve">    中央转贷地方的国际金融组织和外国政府贷款</t>
  </si>
  <si>
    <t xml:space="preserve">    2023年地方政府一般债券发行额</t>
  </si>
  <si>
    <t>5-4  红塔区2023年地方政府专项债务余额情况表</t>
  </si>
  <si>
    <t>一、2022年末地方政府专项债务余额实际数</t>
  </si>
  <si>
    <t>二、2023年末地方政府专项债务余额限额</t>
  </si>
  <si>
    <t>三、2023年地方政府专项债务发行额</t>
  </si>
  <si>
    <t>四、2023年地方政府专项债务还本额</t>
  </si>
  <si>
    <t>五、2023年末地方政府专项债务余额预计执行数</t>
  </si>
  <si>
    <t>六、2024年地方政府专项债务新增限额</t>
  </si>
  <si>
    <t>七、2024年末地方政府专项债务余额限额</t>
  </si>
  <si>
    <t>注：1.本表反映本地区上两年度专项债务余额，上一年度专项债务限额、发行额、还本额及余额，本年度专项债务新增限额及限额。
    2.本表由县级以上地方各级财政部门在本级人民代表大会批准预算后二十日内公开。</t>
  </si>
  <si>
    <t>5-5  红塔区本级2023年地方政府专项债务余额情况表</t>
  </si>
  <si>
    <t>5-6  红塔区地方政府债券发行及还本
付息情况表</t>
  </si>
  <si>
    <t>公式</t>
  </si>
  <si>
    <t>本地区</t>
  </si>
  <si>
    <t>本级</t>
  </si>
  <si>
    <t>一、2023年发行预计执行数</t>
  </si>
  <si>
    <t>A=B+D</t>
  </si>
  <si>
    <t>（一）一般债券</t>
  </si>
  <si>
    <t xml:space="preserve">   其中：再融资债券</t>
  </si>
  <si>
    <t>（二）专项债券</t>
  </si>
  <si>
    <t>D</t>
  </si>
  <si>
    <t>二、2023年还本预计执行数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</si>
  <si>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</si>
  <si>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</si>
  <si>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</si>
  <si>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</si>
  <si>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</si>
  <si>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</si>
  <si>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</si>
  <si>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</si>
  <si>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</si>
  <si>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</si>
  <si>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</si>
  <si>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</si>
  <si>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</si>
  <si>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</si>
  <si>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</si>
  <si>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</si>
  <si>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</si>
  <si>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</si>
  <si>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</si>
  <si>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</si>
  <si>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</si>
  <si>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红塔区2024年地方政府债务限额提前下达情况表</t>
  </si>
  <si>
    <t>下级</t>
  </si>
  <si>
    <t>一、2023年地方政府债务限额</t>
  </si>
  <si>
    <t>其中： 一般债务限额</t>
  </si>
  <si>
    <t xml:space="preserve">       专项债务限额</t>
  </si>
  <si>
    <t>二、提前下达的2024年新增地方政府债务限额</t>
  </si>
  <si>
    <t>注：本表反映本地区及本级年初预算中列示提前下达的新增地方政府债务限额情况，由县级以上地方各级财政部门在本级人民代表大会批准预算后二十日内公开。</t>
  </si>
  <si>
    <t>5-8  红塔区2024年年初新增地方政府债券资金安排表</t>
  </si>
  <si>
    <t>序号</t>
  </si>
  <si>
    <t>项目类型</t>
  </si>
  <si>
    <t>项目主管部门</t>
  </si>
  <si>
    <t>债券性质</t>
  </si>
  <si>
    <t>债券规模</t>
  </si>
  <si>
    <t>...</t>
  </si>
  <si>
    <t>注：本表反映本级当年提前下达的新增地方政府债券资金使用安排，由县级以上地方各级财政部门在本级人民代表大会批准预算后二十日内公开。</t>
  </si>
  <si>
    <t>说明：2024年初红塔区无提前下达的新增地方政府债券，故此表为空表。</t>
  </si>
  <si>
    <t>6-1   2024年省级重大政策和重点项目绩效目标表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</si>
  <si>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</si>
  <si>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</si>
  <si>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</si>
  <si>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</si>
  <si>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</si>
  <si>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</si>
  <si>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</si>
  <si>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</si>
  <si>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</si>
  <si>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</si>
  <si>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玉溪市红塔区住房和城乡建设局</t>
  </si>
  <si>
    <t>城镇污水处理提质增效建设项目资金</t>
  </si>
  <si>
    <t>根据《玉溪市城市黑臭水体一河一策系统化整治方案》，完成污水提质增效建设项目的建设内容，在2023年底完成黑臭水体销号验收工作，2024年巩固城市黑臭水体治理成果。</t>
  </si>
  <si>
    <t>产出指标</t>
  </si>
  <si>
    <t/>
  </si>
  <si>
    <t>数量指标</t>
  </si>
  <si>
    <t>支持省级2023年污水处理提质增效建设项目</t>
  </si>
  <si>
    <t>=</t>
  </si>
  <si>
    <t>1</t>
  </si>
  <si>
    <t>个</t>
  </si>
  <si>
    <t>定量指标</t>
  </si>
  <si>
    <t>完成提质增效项目建设，并通过验收</t>
  </si>
  <si>
    <t>污水管网新建、改造、检测、清淤公里数</t>
  </si>
  <si>
    <t>&gt;=</t>
  </si>
  <si>
    <t>2</t>
  </si>
  <si>
    <t>公里</t>
  </si>
  <si>
    <t>完成污水管网新建、改造、检测、清淤的公里数合计数大于等于2公里</t>
  </si>
  <si>
    <t>消除、整治直排口、混错接点、污水口</t>
  </si>
  <si>
    <t>30</t>
  </si>
  <si>
    <t>消除、整治直排口、混错接点、污水口的数量大于等于30个</t>
  </si>
  <si>
    <t>质量指标</t>
  </si>
  <si>
    <t>力争年内报请销号问题整改事项比例</t>
  </si>
  <si>
    <t>50</t>
  </si>
  <si>
    <t>%</t>
  </si>
  <si>
    <t>年内报请销号问题整改事项比例大于等于50%</t>
  </si>
  <si>
    <t>超规模、超标准、超概算项目比例</t>
  </si>
  <si>
    <t>&lt;=</t>
  </si>
  <si>
    <t>20</t>
  </si>
  <si>
    <t>实际建设超规模、超标准、超概算项目小于原设计的20%</t>
  </si>
  <si>
    <t>审计、督查、巡视等指出问题项目比例</t>
  </si>
  <si>
    <t>审计、督查、巡视等指出问题项目比例小于1%</t>
  </si>
  <si>
    <t>时效指标</t>
  </si>
  <si>
    <t>年度计划投资完成率</t>
  </si>
  <si>
    <t>年度计划投资完成率达到50%以上</t>
  </si>
  <si>
    <t>年内整治黑臭水体</t>
  </si>
  <si>
    <t>4</t>
  </si>
  <si>
    <t>条</t>
  </si>
  <si>
    <t>年内整治黑臭水体大于等于4条</t>
  </si>
  <si>
    <t>效益指标</t>
  </si>
  <si>
    <t>社会效益指标</t>
  </si>
  <si>
    <t>有效提升城市污水收集能力，有效保护改善城市人居环境</t>
  </si>
  <si>
    <t>有效提高</t>
  </si>
  <si>
    <t>定性指标</t>
  </si>
  <si>
    <t>有效提升城市污水收集能力，有效保护改善城市人居环境有效提高</t>
  </si>
  <si>
    <t>满意度指标</t>
  </si>
  <si>
    <t>服务对象满意度指标</t>
  </si>
  <si>
    <t>受益人群满意度</t>
  </si>
  <si>
    <t>80</t>
  </si>
  <si>
    <t>调查人群中对设施建设或设施运行的满意度。
受益人群覆盖率=（调查人群中对设施建设或设施运行的人数/问卷调查人数）*100%</t>
  </si>
  <si>
    <t>玉溪市红塔区城市管理局</t>
  </si>
  <si>
    <t>2024城乡人居环境建管经费</t>
  </si>
  <si>
    <t>1.完成红塔区中心城区2024年市政设施管理维护，管护面积479.83万平方米，雨污管网552.15公里，雨水井盖等设施20000余套。完成桥梁检测两座，安装桥梁名牌19块。2.完成红塔区燃气专项规划报告以及燃气安全专项整治。3.完成2019-2023年市政设施管护工程费用及桥梁检测拖欠费用。4.完成玉溪市红塔区中心城区绿化景观提升改造工程拖欠费用。</t>
  </si>
  <si>
    <t>道路管护面积</t>
  </si>
  <si>
    <t>4798300</t>
  </si>
  <si>
    <t>平方米</t>
  </si>
  <si>
    <t>维护市政道路管护面积479.83万平方米</t>
  </si>
  <si>
    <t>排水管网维护长度</t>
  </si>
  <si>
    <t>552.15</t>
  </si>
  <si>
    <t>维护排水管网552.15公里</t>
  </si>
  <si>
    <t>雨污水井盖维护</t>
  </si>
  <si>
    <t>15496</t>
  </si>
  <si>
    <t>中心城区雨污水井盖维护15496个</t>
  </si>
  <si>
    <t>雨水箅子管护</t>
  </si>
  <si>
    <t>11910</t>
  </si>
  <si>
    <t>中心城区雨水箅子管护11910个</t>
  </si>
  <si>
    <t>桥梁结构检测</t>
  </si>
  <si>
    <t>3</t>
  </si>
  <si>
    <t>座</t>
  </si>
  <si>
    <t>桥梁检测3座</t>
  </si>
  <si>
    <t>桥铭牌</t>
  </si>
  <si>
    <t>19</t>
  </si>
  <si>
    <t>块</t>
  </si>
  <si>
    <t>桥梁铭牌制作19块</t>
  </si>
  <si>
    <t>立交绿化改造</t>
  </si>
  <si>
    <t>5</t>
  </si>
  <si>
    <t>完成玉溪市红塔区建成区立交绿化改造</t>
  </si>
  <si>
    <t>道路绿化改造</t>
  </si>
  <si>
    <t>13</t>
  </si>
  <si>
    <t>完成中心城区道路绿化改造13条</t>
  </si>
  <si>
    <t>边坡绿化提升</t>
  </si>
  <si>
    <t>玉江公路边坡（出水口段）绿化提升改造工程项目</t>
  </si>
  <si>
    <t>验收合格率</t>
  </si>
  <si>
    <t>100</t>
  </si>
  <si>
    <t>按合同施工完工后组织验收，验收合格率达100%</t>
  </si>
  <si>
    <t>项目实施年限</t>
  </si>
  <si>
    <t>年</t>
  </si>
  <si>
    <t>项目完成时间小于3年</t>
  </si>
  <si>
    <t>人居环境整治率</t>
  </si>
  <si>
    <t>95</t>
  </si>
  <si>
    <t>人居环境整治率整体达到95%以上</t>
  </si>
  <si>
    <t>群众满意度</t>
  </si>
  <si>
    <t>90</t>
  </si>
  <si>
    <t>群众满意度应达90%以上</t>
  </si>
  <si>
    <t>玉溪市红塔区城市运行综合管理服务中心</t>
  </si>
  <si>
    <t>生活垃圾收集转运建设系统运营经费</t>
  </si>
  <si>
    <t>做到城市垃圾日产日清，城市环境清洁干净，保持“国家级园林城市”、“国家级卫生城市”称号，积极创建“国家级文明城市。</t>
  </si>
  <si>
    <t>日垃圾收集量</t>
  </si>
  <si>
    <t>400</t>
  </si>
  <si>
    <t>吨</t>
  </si>
  <si>
    <t>日垃圾收集量400吨/天</t>
  </si>
  <si>
    <t>垃圾清运社区范围</t>
  </si>
  <si>
    <t>97</t>
  </si>
  <si>
    <t>红塔区垃圾清运社区范围97个</t>
  </si>
  <si>
    <t>清运垃圾箱点个数</t>
  </si>
  <si>
    <t>2360</t>
  </si>
  <si>
    <t>清运垃圾箱点个数不少于2360个</t>
  </si>
  <si>
    <t>生活垃圾日产日清率</t>
  </si>
  <si>
    <t>每天应做到生活垃圾100%日产日清</t>
  </si>
  <si>
    <t>垃圾箱完好率</t>
  </si>
  <si>
    <t>垃圾箱完好率应高于95%</t>
  </si>
  <si>
    <t>垃圾清运案件处理时效</t>
  </si>
  <si>
    <t>小时</t>
  </si>
  <si>
    <t>垃圾清运案件必须在2小时内处理完成。</t>
  </si>
  <si>
    <t>带动就业人数</t>
  </si>
  <si>
    <t>350</t>
  </si>
  <si>
    <t>人</t>
  </si>
  <si>
    <t>垃圾收转运项目需要350人参与工作</t>
  </si>
  <si>
    <t>生态效益指标</t>
  </si>
  <si>
    <t>生活垃圾收转运覆盖社区数</t>
  </si>
  <si>
    <t>红塔区坝区共有97个社区</t>
  </si>
  <si>
    <t>可持续影响指标</t>
  </si>
  <si>
    <t>垃圾收转运系统可持续年度</t>
  </si>
  <si>
    <t>可长期持续影响城市发展和市民生产、生活，影响年度可达5年以上</t>
  </si>
  <si>
    <t>&gt;</t>
  </si>
  <si>
    <t>根据民意调查报告</t>
  </si>
  <si>
    <t>玉溪市红塔区教育体育局</t>
  </si>
  <si>
    <t>红塔区深化教育改革发展专项资金</t>
  </si>
  <si>
    <t>以“办人民满意教育”为宗旨，全面贯彻党的教育方针，以促进公平为重点，以提高质量为核心，以改革创新为动力，大力推进教育现代化。深化教育体育领域综合改革，创新体制机制和发展模式。以激发学校和广大教职工积极性为中心，扩大学校办学自主权，推进民主管理，建立完善现代学校制度，以多样的办学体制和科学灵活的管理模式，为人才培养和教育体育发展创造良好的环境。2024年预计：受益学校达40所以上，培训教师达1000人以上，促进教育集团发展6个以上，培养区级名教师达175人以上。</t>
  </si>
  <si>
    <t>受益学校</t>
  </si>
  <si>
    <t>40</t>
  </si>
  <si>
    <t>所</t>
  </si>
  <si>
    <t>反映受益学校情况</t>
  </si>
  <si>
    <t>受益学生</t>
  </si>
  <si>
    <t>60000</t>
  </si>
  <si>
    <t>反映受益学生情况</t>
  </si>
  <si>
    <t>培训教师</t>
  </si>
  <si>
    <t>1000</t>
  </si>
  <si>
    <t>反映培训教师情况</t>
  </si>
  <si>
    <t>教育集团管理互通</t>
  </si>
  <si>
    <t>反映教育集团管理互通情况</t>
  </si>
  <si>
    <t>培养区级名校（园）长</t>
  </si>
  <si>
    <t>10</t>
  </si>
  <si>
    <t>反映培养区级名校（园）长情况</t>
  </si>
  <si>
    <t>培养区级名班主任</t>
  </si>
  <si>
    <t>反映培养区级名班主任情况</t>
  </si>
  <si>
    <t>培养区级名教师</t>
  </si>
  <si>
    <t>175</t>
  </si>
  <si>
    <t>反映培养区级名教师情况</t>
  </si>
  <si>
    <t>资金支付完成时间</t>
  </si>
  <si>
    <t>2024-12-25</t>
  </si>
  <si>
    <t>年-月-日</t>
  </si>
  <si>
    <t>反映资金支付完成时间情况</t>
  </si>
  <si>
    <t>九年义务教育巩固率</t>
  </si>
  <si>
    <t>99.50</t>
  </si>
  <si>
    <t>反映九年义务教育巩固率情况</t>
  </si>
  <si>
    <t>高中阶段毛入学率</t>
  </si>
  <si>
    <t>98</t>
  </si>
  <si>
    <t>反映高中阶段毛入学率情况</t>
  </si>
  <si>
    <t>受益学校满意度</t>
  </si>
  <si>
    <t>85</t>
  </si>
  <si>
    <t>反映受益学校满意度情况</t>
  </si>
  <si>
    <t>玉溪市红塔区卫生健康局</t>
  </si>
  <si>
    <t>二孩三孩一次性生育补贴及育儿补贴经费</t>
  </si>
  <si>
    <t>加快建立积极生育支持政策体系，推动实现适度生育水平，促进人口长期均衡发展。年度内完成生育补贴及育儿补贴经费兑现到人。</t>
  </si>
  <si>
    <t>纳入“一卡通”管理平台的项目数</t>
  </si>
  <si>
    <t>项</t>
  </si>
  <si>
    <t>反映纳入“一卡通”管理平台的项目数量</t>
  </si>
  <si>
    <t>补贴（补助）对象建档率</t>
  </si>
  <si>
    <t>反映针对补贴（补助）对象建档率的完成情况</t>
  </si>
  <si>
    <t>补贴（补助）发放率</t>
  </si>
  <si>
    <t>反映生育补贴（补助）的发放率</t>
  </si>
  <si>
    <t>符合条件申报对象覆盖率</t>
  </si>
  <si>
    <t>反映应符合条件申报对象是否进行的充分的申报</t>
  </si>
  <si>
    <t>经济效益指标</t>
  </si>
  <si>
    <t>改善生育家庭生产生活状况</t>
  </si>
  <si>
    <t>逐步提高</t>
  </si>
  <si>
    <t>反映为生育二孩或（和）三孩家庭减轻因生育孩子产生的经济压力</t>
  </si>
  <si>
    <t>家庭发展能力</t>
  </si>
  <si>
    <t>反映补贴（补助）对家庭发展能力的推动作用</t>
  </si>
  <si>
    <t>社会稳定水平</t>
  </si>
  <si>
    <t>反映补贴（补助）对社会稳定的影响</t>
  </si>
  <si>
    <t>受益对象满意度</t>
  </si>
  <si>
    <t>反映获补助受益对象的满意程度。</t>
  </si>
  <si>
    <t>红塔区财政局农业农村股</t>
  </si>
  <si>
    <t>农村综合改革建设项目补助资金</t>
  </si>
  <si>
    <t>一事一议财政奖补项目的筹资筹劳，要严格遵循村民自愿、民主决策、量力而行、注重实效的原则，规范议事程序，坚持民主表决，正确引导农民出资出劳，实施过程和结果接受群众全程监督。不得超出规定范围向农民筹资筹劳，不得以行政命令方式下达筹资筹劳任务，不得强行以资代劳，防止将一事一议筹资筹劳变成加重农民负担的口子。</t>
  </si>
  <si>
    <t>安全事故发生率</t>
  </si>
  <si>
    <t>0</t>
  </si>
  <si>
    <t>工程实施期间无安全事故发生</t>
  </si>
  <si>
    <t>建设期限</t>
  </si>
  <si>
    <t>红塔区村级公益事业建设一事一议财政奖补资金和项目实施管理暂行办法（玉红财奖补发〔2012〕2号）</t>
  </si>
  <si>
    <t>工程保修期</t>
  </si>
  <si>
    <t>村民生活水平</t>
  </si>
  <si>
    <t>村民认可度</t>
  </si>
  <si>
    <t>66.67</t>
  </si>
  <si>
    <t>红塔区巩固拓展脱贫攻坚成果区级专项资金</t>
  </si>
  <si>
    <t>过渡期内严格落实“四个不摘”要求，摘帽不摘责任、摘帽不摘政策、摘帽不摘帮扶、摘帽不摘监管。一是做好财政和金融政策衔接，继续实施小额信贷项目1个，发放贷款不低于2500万元，收益户数不低于500户，安排区级贴息资金110万元认真贯彻落实金融服务政策，抓实落细脱贫人口和边缘人口小额信贷政策，做到应贷尽贷；二是做好人才智力政策衔接，延续脱贫攻坚期间各项人才智力支持政策，继续实施雨露计划项目1个，资助学生不少于250人，安排区级补助资金60万元推进人才振兴；三是聚力做好脱贫地区巩固拓展脱贫攻坚成果同乡村振兴有效衔接重点工作，持续提升脱贫乡村基础设施条件，安排区级财政330万元做好高仓街道龙树社区李井村美丽村庄建设项目，按照“产业兴旺、生态宜居、乡风文明、治理有效、生活富裕”的总要求，统一规划、资金倾斜，整体推进产业发展、基础设施、乡村建设、生态环保、公共服务、村庄治理等一体化建设的重点村和示范村。</t>
  </si>
  <si>
    <t>全年发放小额信贷额度</t>
  </si>
  <si>
    <t>2500</t>
  </si>
  <si>
    <t>万元</t>
  </si>
  <si>
    <t>反映脱贫人口获得金融扶持的情况</t>
  </si>
  <si>
    <t>建档立卡脱贫户户均获得贷款金额</t>
  </si>
  <si>
    <t>获贷的建档立卡脱贫户户数</t>
  </si>
  <si>
    <t>500</t>
  </si>
  <si>
    <t>户</t>
  </si>
  <si>
    <t>反映金融扶持项目的覆盖情况</t>
  </si>
  <si>
    <t>雨露计划资助建档立卡脱贫户子女人数</t>
  </si>
  <si>
    <t>250</t>
  </si>
  <si>
    <t>人次</t>
  </si>
  <si>
    <t>反映雨露计划项目扶持脱贫人口的情况</t>
  </si>
  <si>
    <t>硬化水泥混凝土路面工程量</t>
  </si>
  <si>
    <t>13000</t>
  </si>
  <si>
    <t>硬化水泥路面将有力地提升当地民俗接待旅游的规模和数量</t>
  </si>
  <si>
    <t>雨露计划项目中接受补助的学生中建档立卡脱贫户子女占比</t>
  </si>
  <si>
    <t>反映雨露计划项目扶持脱贫人口的质量</t>
  </si>
  <si>
    <t>小额信贷利率</t>
  </si>
  <si>
    <t>1年期LPR</t>
  </si>
  <si>
    <t>反映小额信贷项目扶持脱贫人口的质量</t>
  </si>
  <si>
    <t>水泥路面硬化标准</t>
  </si>
  <si>
    <t>20cm厚C30砼面层</t>
  </si>
  <si>
    <t>达标</t>
  </si>
  <si>
    <t>反映道路硬化的达标情况</t>
  </si>
  <si>
    <t>贴息资金发放及时性</t>
  </si>
  <si>
    <t>每季度1次</t>
  </si>
  <si>
    <t>次</t>
  </si>
  <si>
    <t>反映贴息资金的发放及时性</t>
  </si>
  <si>
    <t>雨露计划补发发放及时性</t>
  </si>
  <si>
    <t>每年4月底和10月底前</t>
  </si>
  <si>
    <t>月</t>
  </si>
  <si>
    <t>反映雨露计划补助发放的时效性</t>
  </si>
  <si>
    <t>小额信贷项目覆盖的建档立卡脱贫户数</t>
  </si>
  <si>
    <t>反映项目所带动的效益</t>
  </si>
  <si>
    <t>建档立卡脱贫户子女全程全部接受雨露计划资助的比例</t>
  </si>
  <si>
    <t>反映雨露计划项目所带来的社会效益</t>
  </si>
  <si>
    <t>受助脱贫人口满意度</t>
  </si>
  <si>
    <t>反映受助脱贫人口满意度</t>
  </si>
  <si>
    <t>6-2  重点工作情况解释说明汇总表</t>
  </si>
  <si>
    <t>重点工作</t>
  </si>
  <si>
    <t>2024年工作重点及工作情况</t>
  </si>
  <si>
    <t>税收收入</t>
  </si>
  <si>
    <t>在协税护税、税源培植等方面主动作为，做到底数清、情况明、有方向、能增收，深入推进乡（街道）财政管理体制改革，制定区对乡（街道）财政激励奖补措施，激发乡（街道）强经济抓增收积极性；协助市级加快完成“智税理财”平台的建设工作，有效打通部门信息壁垒，加强部门信息共享，强化综合治税能力，探索植入“三资”管理、资产出租出让等治税模块，大力挖掘红塔区税收潜力。</t>
  </si>
  <si>
    <t>非税收入</t>
  </si>
  <si>
    <t>依法强化非税收入征收管理，切实规范非税收入执收行为，有效防治乱作为和不作为，制定非税增收激励措施，积极挖掘非税收入潜力，确保非税收入依法征收、应收尽收；持续推进非税收入收缴电子化改革，充分发挥“以票管收”的前制作用。</t>
  </si>
  <si>
    <t>预算管理制度</t>
  </si>
  <si>
    <t>严格按照经人大批准的财政预算执行，未列入预算的不得安排支出，强化预算对执行的约束，提升预算执行刚性。深入推进零基预算改革，强化统筹管理，盘活存量资源，增强财力保障。年度预算执行中，原则上不得出台新的增支政策或追加部门预算；加强财政可承受能力评估，对评估认定不具备实施条件、存在风险隐患的支出政策，一律不实施。</t>
  </si>
  <si>
    <t>财政绩效管理</t>
  </si>
  <si>
    <t>建立健全全方位、全过程、全覆盖的预算绩效管理体系，通过开展事前绩效评估、强化绩效目标管理等多种方式提高绩效管理能力。2024年拟选取资金量大、民生关注类等7个重点项目开展绩效评价，充分释放政策效能，提升财政资源配置效率和使用效益。</t>
  </si>
  <si>
    <t>过“紧日子”</t>
  </si>
  <si>
    <t>严格执行《云南省落实过紧日子要求切实硬化预算管理二十条措施》的规定，落实落细过“紧日子”思想，进一步压减一般性支出，降低行政运行成本，压减非刚性非重点支出，严控日常运转经费、“三公”经费、会议费、培训费、庆典活动经费等支出，把更多财政资源资金用于改善基本民生和支持市场主体发展。</t>
  </si>
  <si>
    <t>产业培植</t>
  </si>
  <si>
    <t>围绕“大抓产业、主抓工业、狠抓制造业”的工作要求，发挥财政资金撬动作用，区级安排一定财力用于企业科技创新、中小企业及产业发展资金；支持培植新兴财源，每年预算安排各专班工作经费，重点支持新能源产业发展、园区规范提升、传统产业转型升级，构建现代产业体系，实现财源建设从单点支撑向多点支撑跨越。</t>
  </si>
  <si>
    <t>民生保障</t>
  </si>
  <si>
    <t>坚持科学统筹财政资源，着力提高理财水平，将财力集中用于困难群众生活补助、各类优待抚恤、医疗卫生改善等重点民生领域；进一步规范民生直达资金管理，确保直达资金“不偏航”，推动直达资金更好惠企利民，真正实现财政资金使用的“最后一公里”</t>
  </si>
  <si>
    <t>教育优先发展</t>
  </si>
  <si>
    <t>坚决把全域义务教育优质均衡发展作为一项重大民生工程扛牢抓实，全方位巩固完善政府投入为主、多渠道筹集教育经费体制，认真落实教师工资待遇保障政策，加快推进优质学校挖潜扩容，整体推进城乡义务教育发展，充分发挥财政教育投入在经济建设中的保发展、推改革、促公平、提质量的政策导向作用</t>
  </si>
  <si>
    <t>向上争取资金</t>
  </si>
  <si>
    <t>密切跟踪国家产业布局和投资导向，加强政策研究，强化跟踪对接；瞄准上级转移支付、特别国债、专项债券、中央预算内投资、重点产业布局等支持方向，针对保障性安居工程配套基础设施建设、重点区域生态保护和修复、教育基础设施建设等中央预算内资金重点支持领域，做深做实项目梳理、包装、储备、申报工作，提高向上争取资金的实效性，确保红塔区项目能够最大限度获得上级政策、资金红利，2024年，安排项目前期和包装工作经费0.25亿元，力争完成向上争取资金30亿元。</t>
  </si>
  <si>
    <t>加大盘活力度</t>
  </si>
  <si>
    <t>全面清理机关事业单位资产、盘活土地资源、盘活财政存量资金，切实增强区级可用财力；挖掘特许经营等资源，探索政府和社会资本合作新机制，有效撬动银行融资和带动社会投资；加快土地收储和出让进度，确保全年实现土地供应价款16.84亿元以上；做好土地整治项目指标入库工作，确保新增指标收益0.8亿元以上。</t>
  </si>
</sst>
</file>

<file path=xl/styles.xml><?xml version="1.0" encoding="utf-8"?>
<styleSheet xmlns="http://schemas.openxmlformats.org/spreadsheetml/2006/main" xmlns:mc="http://schemas.openxmlformats.org/markup-compatibility/2006" xmlns:xr9="http://schemas.microsoft.com/office/spreadsheetml/2016/revision9" mc:Ignorable="xr9">
  <numFmts count="3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0.000000"/>
    <numFmt numFmtId="195" formatCode="0.00_ "/>
    <numFmt numFmtId="196" formatCode="#,##0.00_ "/>
    <numFmt numFmtId="197" formatCode="0\.0,&quot;0&quot;"/>
    <numFmt numFmtId="198" formatCode="0.0"/>
    <numFmt numFmtId="199" formatCode="#,##0_ ;[Red]\-#,##0\ "/>
    <numFmt numFmtId="200" formatCode="#,##0_ "/>
    <numFmt numFmtId="201" formatCode="0.0%"/>
    <numFmt numFmtId="202" formatCode="#,##0.00_);[Red]\(#,##0.00\)"/>
    <numFmt numFmtId="203" formatCode="_ * #,##0_ ;_ * \-#,##0_ ;_ * &quot;-&quot;??_ ;_ @_ "/>
    <numFmt numFmtId="204" formatCode="0_ "/>
  </numFmts>
  <fonts count="131">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1"/>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14"/>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2"/>
      <color indexed="8"/>
      <name val="宋体"/>
      <charset val="134"/>
    </font>
    <font>
      <b/>
      <sz val="14"/>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20"/>
      <color rgb="FF000000"/>
      <name val="方正小标宋简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14"/>
      <color theme="1"/>
      <name val="宋体"/>
      <charset val="134"/>
      <scheme val="minor"/>
    </font>
    <font>
      <sz val="20"/>
      <color indexed="8"/>
      <name val="宋体"/>
      <charset val="134"/>
    </font>
    <font>
      <sz val="18"/>
      <color indexed="8"/>
      <name val="方正小标宋简体"/>
      <charset val="134"/>
    </font>
    <font>
      <b/>
      <sz val="12"/>
      <name val="宋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14"/>
      <color rgb="FFFF0000"/>
      <name val="宋体"/>
      <charset val="134"/>
    </font>
    <font>
      <sz val="14"/>
      <color theme="9" tint="-0.25"/>
      <name val="宋体"/>
      <charset val="134"/>
    </font>
    <font>
      <sz val="20"/>
      <color theme="1"/>
      <name val="方正小标宋_GBK"/>
      <charset val="134"/>
    </font>
    <font>
      <sz val="12"/>
      <color theme="1"/>
      <name val="宋体"/>
      <charset val="134"/>
      <scheme val="minor"/>
    </font>
    <font>
      <sz val="12"/>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Geneva"/>
      <charset val="134"/>
    </font>
    <font>
      <sz val="10"/>
      <name val="楷体"/>
      <charset val="134"/>
    </font>
    <font>
      <sz val="11"/>
      <color indexed="9"/>
      <name val="宋体"/>
      <charset val="134"/>
    </font>
    <font>
      <sz val="12"/>
      <color indexed="9"/>
      <name val="宋体"/>
      <charset val="134"/>
    </font>
    <font>
      <b/>
      <sz val="11"/>
      <color indexed="8"/>
      <name val="宋体"/>
      <charset val="134"/>
    </font>
    <font>
      <sz val="8"/>
      <name val="Times New Roman"/>
      <charset val="134"/>
    </font>
    <font>
      <sz val="11"/>
      <color indexed="17"/>
      <name val="宋体"/>
      <charset val="134"/>
    </font>
    <font>
      <sz val="10"/>
      <name val="Arial"/>
      <charset val="134"/>
    </font>
    <font>
      <sz val="8"/>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2"/>
        <bgColor indexed="64"/>
      </patternFill>
    </fill>
    <fill>
      <patternFill patternType="solid">
        <fgColor indexed="26"/>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4">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8"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 fillId="4" borderId="11"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12" applyNumberFormat="0" applyFill="0" applyAlignment="0" applyProtection="0">
      <alignment vertical="center"/>
    </xf>
    <xf numFmtId="0" fontId="63" fillId="0" borderId="12" applyNumberFormat="0" applyFill="0" applyAlignment="0" applyProtection="0">
      <alignment vertical="center"/>
    </xf>
    <xf numFmtId="0" fontId="64" fillId="0" borderId="13" applyNumberFormat="0" applyFill="0" applyAlignment="0" applyProtection="0">
      <alignment vertical="center"/>
    </xf>
    <xf numFmtId="0" fontId="64" fillId="0" borderId="0" applyNumberFormat="0" applyFill="0" applyBorder="0" applyAlignment="0" applyProtection="0">
      <alignment vertical="center"/>
    </xf>
    <xf numFmtId="0" fontId="65" fillId="5" borderId="14" applyNumberFormat="0" applyAlignment="0" applyProtection="0">
      <alignment vertical="center"/>
    </xf>
    <xf numFmtId="0" fontId="66" fillId="6" borderId="15" applyNumberFormat="0" applyAlignment="0" applyProtection="0">
      <alignment vertical="center"/>
    </xf>
    <xf numFmtId="0" fontId="67" fillId="6" borderId="14" applyNumberFormat="0" applyAlignment="0" applyProtection="0">
      <alignment vertical="center"/>
    </xf>
    <xf numFmtId="0" fontId="68" fillId="7" borderId="16" applyNumberFormat="0" applyAlignment="0" applyProtection="0">
      <alignment vertical="center"/>
    </xf>
    <xf numFmtId="0" fontId="69" fillId="0" borderId="17" applyNumberFormat="0" applyFill="0" applyAlignment="0" applyProtection="0">
      <alignment vertical="center"/>
    </xf>
    <xf numFmtId="0" fontId="70" fillId="0" borderId="18" applyNumberFormat="0" applyFill="0" applyAlignment="0" applyProtection="0">
      <alignment vertical="center"/>
    </xf>
    <xf numFmtId="0" fontId="71" fillId="8" borderId="0" applyNumberFormat="0" applyBorder="0" applyAlignment="0" applyProtection="0">
      <alignment vertical="center"/>
    </xf>
    <xf numFmtId="0" fontId="72" fillId="9" borderId="0" applyNumberFormat="0" applyBorder="0" applyAlignment="0" applyProtection="0">
      <alignment vertical="center"/>
    </xf>
    <xf numFmtId="0" fontId="73" fillId="10" borderId="0" applyNumberFormat="0" applyBorder="0" applyAlignment="0" applyProtection="0">
      <alignment vertical="center"/>
    </xf>
    <xf numFmtId="0" fontId="74" fillId="11" borderId="0" applyNumberFormat="0" applyBorder="0" applyAlignment="0" applyProtection="0">
      <alignment vertical="center"/>
    </xf>
    <xf numFmtId="0" fontId="75" fillId="12" borderId="0" applyNumberFormat="0" applyBorder="0" applyAlignment="0" applyProtection="0">
      <alignment vertical="center"/>
    </xf>
    <xf numFmtId="0" fontId="75" fillId="13" borderId="0" applyNumberFormat="0" applyBorder="0" applyAlignment="0" applyProtection="0">
      <alignment vertical="center"/>
    </xf>
    <xf numFmtId="0" fontId="74" fillId="14" borderId="0" applyNumberFormat="0" applyBorder="0" applyAlignment="0" applyProtection="0">
      <alignment vertical="center"/>
    </xf>
    <xf numFmtId="0" fontId="74" fillId="15" borderId="0" applyNumberFormat="0" applyBorder="0" applyAlignment="0" applyProtection="0">
      <alignment vertical="center"/>
    </xf>
    <xf numFmtId="0" fontId="75" fillId="16" borderId="0" applyNumberFormat="0" applyBorder="0" applyAlignment="0" applyProtection="0">
      <alignment vertical="center"/>
    </xf>
    <xf numFmtId="0" fontId="75" fillId="17" borderId="0" applyNumberFormat="0" applyBorder="0" applyAlignment="0" applyProtection="0">
      <alignment vertical="center"/>
    </xf>
    <xf numFmtId="0" fontId="74" fillId="18" borderId="0" applyNumberFormat="0" applyBorder="0" applyAlignment="0" applyProtection="0">
      <alignment vertical="center"/>
    </xf>
    <xf numFmtId="0" fontId="74" fillId="19" borderId="0" applyNumberFormat="0" applyBorder="0" applyAlignment="0" applyProtection="0">
      <alignment vertical="center"/>
    </xf>
    <xf numFmtId="0" fontId="75" fillId="20" borderId="0" applyNumberFormat="0" applyBorder="0" applyAlignment="0" applyProtection="0">
      <alignment vertical="center"/>
    </xf>
    <xf numFmtId="0" fontId="75" fillId="21" borderId="0" applyNumberFormat="0" applyBorder="0" applyAlignment="0" applyProtection="0">
      <alignment vertical="center"/>
    </xf>
    <xf numFmtId="0" fontId="74" fillId="22" borderId="0" applyNumberFormat="0" applyBorder="0" applyAlignment="0" applyProtection="0">
      <alignment vertical="center"/>
    </xf>
    <xf numFmtId="0" fontId="74" fillId="23" borderId="0" applyNumberFormat="0" applyBorder="0" applyAlignment="0" applyProtection="0">
      <alignment vertical="center"/>
    </xf>
    <xf numFmtId="0" fontId="75" fillId="24" borderId="0" applyNumberFormat="0" applyBorder="0" applyAlignment="0" applyProtection="0">
      <alignment vertical="center"/>
    </xf>
    <xf numFmtId="0" fontId="75" fillId="25" borderId="0" applyNumberFormat="0" applyBorder="0" applyAlignment="0" applyProtection="0">
      <alignment vertical="center"/>
    </xf>
    <xf numFmtId="0" fontId="74" fillId="26" borderId="0" applyNumberFormat="0" applyBorder="0" applyAlignment="0" applyProtection="0">
      <alignment vertical="center"/>
    </xf>
    <xf numFmtId="0" fontId="74" fillId="27" borderId="0" applyNumberFormat="0" applyBorder="0" applyAlignment="0" applyProtection="0">
      <alignment vertical="center"/>
    </xf>
    <xf numFmtId="0" fontId="75" fillId="28" borderId="0" applyNumberFormat="0" applyBorder="0" applyAlignment="0" applyProtection="0">
      <alignment vertical="center"/>
    </xf>
    <xf numFmtId="0" fontId="75" fillId="29" borderId="0" applyNumberFormat="0" applyBorder="0" applyAlignment="0" applyProtection="0">
      <alignment vertical="center"/>
    </xf>
    <xf numFmtId="0" fontId="74" fillId="30" borderId="0" applyNumberFormat="0" applyBorder="0" applyAlignment="0" applyProtection="0">
      <alignment vertical="center"/>
    </xf>
    <xf numFmtId="0" fontId="74" fillId="31" borderId="0" applyNumberFormat="0" applyBorder="0" applyAlignment="0" applyProtection="0">
      <alignment vertical="center"/>
    </xf>
    <xf numFmtId="0" fontId="75" fillId="32" borderId="0" applyNumberFormat="0" applyBorder="0" applyAlignment="0" applyProtection="0">
      <alignment vertical="center"/>
    </xf>
    <xf numFmtId="0" fontId="75" fillId="33" borderId="0" applyNumberFormat="0" applyBorder="0" applyAlignment="0" applyProtection="0">
      <alignment vertical="center"/>
    </xf>
    <xf numFmtId="0" fontId="74" fillId="34" borderId="0" applyNumberFormat="0" applyBorder="0" applyAlignment="0" applyProtection="0">
      <alignment vertical="center"/>
    </xf>
    <xf numFmtId="0" fontId="76" fillId="0" borderId="0">
      <alignment vertical="center"/>
    </xf>
    <xf numFmtId="0" fontId="77" fillId="0" borderId="19" applyNumberFormat="0" applyFill="0" applyProtection="0">
      <alignment horizontal="center" vertical="center"/>
    </xf>
    <xf numFmtId="0" fontId="78" fillId="35" borderId="0" applyNumberFormat="0" applyBorder="0" applyAlignment="0" applyProtection="0">
      <alignment vertical="center"/>
    </xf>
    <xf numFmtId="0" fontId="79" fillId="36" borderId="0" applyNumberFormat="0" applyBorder="0" applyAlignment="0" applyProtection="0">
      <alignment vertical="center"/>
    </xf>
    <xf numFmtId="0" fontId="80" fillId="0" borderId="20" applyNumberFormat="0" applyFill="0" applyAlignment="0" applyProtection="0">
      <alignment vertical="center"/>
    </xf>
    <xf numFmtId="9" fontId="8" fillId="0" borderId="0" applyFont="0" applyFill="0" applyBorder="0" applyAlignment="0" applyProtection="0">
      <alignment vertical="center"/>
    </xf>
    <xf numFmtId="0" fontId="81" fillId="0" borderId="0">
      <alignment horizontal="center" vertical="center" wrapText="1"/>
      <protection locked="0"/>
    </xf>
    <xf numFmtId="0" fontId="82" fillId="37" borderId="0" applyNumberFormat="0" applyBorder="0" applyAlignment="0" applyProtection="0">
      <alignment vertical="center"/>
    </xf>
    <xf numFmtId="0" fontId="79" fillId="38" borderId="0" applyNumberFormat="0" applyBorder="0" applyAlignment="0" applyProtection="0">
      <alignment vertical="center"/>
    </xf>
    <xf numFmtId="0" fontId="23" fillId="39" borderId="0" applyNumberFormat="0" applyBorder="0" applyAlignment="0" applyProtection="0">
      <alignment vertical="center"/>
    </xf>
    <xf numFmtId="0" fontId="8" fillId="0" borderId="0">
      <alignment vertical="center"/>
    </xf>
    <xf numFmtId="0" fontId="23" fillId="40" borderId="0" applyNumberFormat="0" applyBorder="0" applyAlignment="0" applyProtection="0">
      <alignment vertical="center"/>
    </xf>
    <xf numFmtId="0" fontId="8" fillId="0" borderId="0">
      <alignment vertical="center"/>
    </xf>
    <xf numFmtId="0" fontId="76" fillId="0" borderId="0">
      <alignment vertical="center"/>
    </xf>
    <xf numFmtId="0" fontId="0" fillId="0" borderId="0">
      <alignment vertical="center"/>
    </xf>
    <xf numFmtId="0" fontId="79" fillId="41" borderId="0" applyNumberFormat="0" applyBorder="0" applyAlignment="0" applyProtection="0">
      <alignment vertical="center"/>
    </xf>
    <xf numFmtId="176" fontId="83" fillId="0" borderId="19" applyFill="0" applyProtection="0">
      <alignment horizontal="right" vertical="center"/>
    </xf>
    <xf numFmtId="0" fontId="78" fillId="41" borderId="0" applyNumberFormat="0" applyBorder="0" applyAlignment="0" applyProtection="0">
      <alignment vertical="center"/>
    </xf>
    <xf numFmtId="0" fontId="79" fillId="42" borderId="0" applyNumberFormat="0" applyBorder="0" applyAlignment="0" applyProtection="0">
      <alignment vertical="center"/>
    </xf>
    <xf numFmtId="0" fontId="82" fillId="43" borderId="0" applyNumberFormat="0" applyBorder="0" applyAlignment="0" applyProtection="0">
      <alignment vertical="center"/>
    </xf>
    <xf numFmtId="0" fontId="84" fillId="40" borderId="1" applyNumberFormat="0" applyBorder="0" applyAlignment="0" applyProtection="0">
      <alignment vertical="center"/>
    </xf>
    <xf numFmtId="0" fontId="78" fillId="44" borderId="0" applyNumberFormat="0" applyBorder="0" applyAlignment="0" applyProtection="0">
      <alignment vertical="center"/>
    </xf>
    <xf numFmtId="0" fontId="85" fillId="45" borderId="0" applyNumberFormat="0" applyBorder="0" applyAlignment="0" applyProtection="0">
      <alignment vertical="center"/>
    </xf>
    <xf numFmtId="0" fontId="79" fillId="38" borderId="0" applyNumberFormat="0" applyBorder="0" applyAlignment="0" applyProtection="0">
      <alignment vertical="center"/>
    </xf>
    <xf numFmtId="0" fontId="86" fillId="0" borderId="0">
      <alignment vertical="center"/>
    </xf>
    <xf numFmtId="0" fontId="78" fillId="46" borderId="0" applyNumberFormat="0" applyBorder="0" applyAlignment="0" applyProtection="0">
      <alignment vertical="center"/>
    </xf>
    <xf numFmtId="0" fontId="79" fillId="47" borderId="0" applyNumberFormat="0" applyBorder="0" applyAlignment="0" applyProtection="0">
      <alignment vertical="center"/>
    </xf>
    <xf numFmtId="0" fontId="79" fillId="41" borderId="0" applyNumberFormat="0" applyBorder="0" applyAlignment="0" applyProtection="0">
      <alignment vertical="center"/>
    </xf>
    <xf numFmtId="0" fontId="79" fillId="42"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0" fontId="78" fillId="45" borderId="0" applyNumberFormat="0" applyBorder="0" applyAlignment="0" applyProtection="0">
      <alignment vertical="center"/>
    </xf>
    <xf numFmtId="0" fontId="79" fillId="47" borderId="0" applyNumberFormat="0" applyBorder="0" applyAlignment="0" applyProtection="0">
      <alignment vertical="center"/>
    </xf>
    <xf numFmtId="0" fontId="87" fillId="0" borderId="21" applyNumberFormat="0" applyFill="0" applyAlignment="0" applyProtection="0">
      <alignment vertical="center"/>
    </xf>
    <xf numFmtId="9" fontId="8" fillId="0" borderId="0" applyFont="0" applyFill="0" applyBorder="0" applyAlignment="0" applyProtection="0">
      <alignment vertical="center"/>
    </xf>
    <xf numFmtId="0" fontId="88" fillId="45" borderId="0" applyNumberFormat="0" applyBorder="0" applyAlignment="0" applyProtection="0">
      <alignment vertical="center"/>
    </xf>
    <xf numFmtId="0" fontId="86" fillId="0" borderId="0">
      <alignment vertical="center"/>
    </xf>
    <xf numFmtId="0" fontId="78" fillId="45" borderId="0" applyNumberFormat="0" applyBorder="0" applyAlignment="0" applyProtection="0">
      <alignment vertical="center"/>
    </xf>
    <xf numFmtId="9" fontId="8" fillId="0" borderId="0" applyFont="0" applyFill="0" applyBorder="0" applyAlignment="0" applyProtection="0">
      <alignment vertical="center"/>
    </xf>
    <xf numFmtId="0" fontId="79" fillId="38" borderId="0" applyNumberFormat="0" applyBorder="0" applyAlignment="0" applyProtection="0">
      <alignment vertical="center"/>
    </xf>
    <xf numFmtId="0" fontId="79" fillId="41" borderId="0" applyNumberFormat="0" applyBorder="0" applyAlignment="0" applyProtection="0">
      <alignment vertical="center"/>
    </xf>
    <xf numFmtId="9" fontId="8" fillId="0" borderId="0" applyFont="0" applyFill="0" applyBorder="0" applyAlignment="0" applyProtection="0">
      <alignment vertical="center"/>
    </xf>
    <xf numFmtId="0" fontId="79" fillId="41" borderId="0" applyNumberFormat="0" applyBorder="0" applyAlignment="0" applyProtection="0">
      <alignment vertical="center"/>
    </xf>
    <xf numFmtId="0" fontId="0" fillId="47" borderId="0" applyNumberFormat="0" applyBorder="0" applyAlignment="0" applyProtection="0">
      <alignment vertical="center"/>
    </xf>
    <xf numFmtId="0" fontId="8" fillId="0" borderId="0">
      <alignment vertical="center"/>
    </xf>
    <xf numFmtId="0" fontId="89" fillId="0" borderId="22">
      <alignment horizontal="center" vertical="center"/>
    </xf>
    <xf numFmtId="0" fontId="78" fillId="44" borderId="0" applyNumberFormat="0" applyBorder="0" applyAlignment="0" applyProtection="0">
      <alignment vertical="center"/>
    </xf>
    <xf numFmtId="0" fontId="0" fillId="37" borderId="0" applyNumberFormat="0" applyBorder="0" applyAlignment="0" applyProtection="0">
      <alignment vertical="center"/>
    </xf>
    <xf numFmtId="0" fontId="8" fillId="0" borderId="0">
      <alignment vertical="center"/>
    </xf>
    <xf numFmtId="0" fontId="83" fillId="0" borderId="7" applyNumberFormat="0" applyFill="0" applyProtection="0">
      <alignment horizontal="right" vertical="center"/>
    </xf>
    <xf numFmtId="0" fontId="23" fillId="40" borderId="0" applyNumberFormat="0" applyBorder="0" applyAlignment="0" applyProtection="0">
      <alignment vertical="center"/>
    </xf>
    <xf numFmtId="0" fontId="23" fillId="39" borderId="0" applyNumberFormat="0" applyBorder="0" applyAlignment="0" applyProtection="0">
      <alignment vertical="center"/>
    </xf>
    <xf numFmtId="0" fontId="90" fillId="37" borderId="0" applyNumberFormat="0" applyBorder="0" applyAlignment="0" applyProtection="0">
      <alignment vertical="center"/>
    </xf>
    <xf numFmtId="0" fontId="23" fillId="39"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78" fillId="39" borderId="0" applyNumberFormat="0" applyBorder="0" applyAlignment="0" applyProtection="0">
      <alignment vertical="center"/>
    </xf>
    <xf numFmtId="0" fontId="79" fillId="41" borderId="0" applyNumberFormat="0" applyBorder="0" applyAlignment="0" applyProtection="0">
      <alignment vertical="center"/>
    </xf>
    <xf numFmtId="0" fontId="87" fillId="0" borderId="21" applyNumberFormat="0" applyFill="0" applyAlignment="0" applyProtection="0">
      <alignment vertical="center"/>
    </xf>
    <xf numFmtId="0" fontId="91" fillId="0" borderId="0">
      <alignment vertical="center"/>
    </xf>
    <xf numFmtId="0" fontId="79" fillId="41" borderId="0" applyNumberFormat="0" applyBorder="0" applyAlignment="0" applyProtection="0">
      <alignment vertical="center"/>
    </xf>
    <xf numFmtId="0" fontId="87" fillId="0" borderId="21" applyNumberFormat="0" applyFill="0" applyAlignment="0" applyProtection="0">
      <alignment vertical="center"/>
    </xf>
    <xf numFmtId="0" fontId="76" fillId="0" borderId="0">
      <alignment vertical="center"/>
    </xf>
    <xf numFmtId="0" fontId="8" fillId="0" borderId="0">
      <alignment vertical="center"/>
    </xf>
    <xf numFmtId="0" fontId="23" fillId="40" borderId="0" applyNumberFormat="0" applyBorder="0" applyAlignment="0" applyProtection="0">
      <alignment vertical="center"/>
    </xf>
    <xf numFmtId="0" fontId="86" fillId="0" borderId="0">
      <alignment vertical="center"/>
    </xf>
    <xf numFmtId="0" fontId="91" fillId="0" borderId="0">
      <alignment vertical="center"/>
    </xf>
    <xf numFmtId="0" fontId="91" fillId="0" borderId="0">
      <alignment vertical="center"/>
    </xf>
    <xf numFmtId="0" fontId="86" fillId="0" borderId="0">
      <alignment vertical="center"/>
    </xf>
    <xf numFmtId="0" fontId="76" fillId="0" borderId="0">
      <alignment vertical="center"/>
    </xf>
    <xf numFmtId="0" fontId="23" fillId="40" borderId="0" applyNumberFormat="0" applyBorder="0" applyAlignment="0" applyProtection="0">
      <alignment vertical="center"/>
    </xf>
    <xf numFmtId="9" fontId="8" fillId="0" borderId="0" applyFont="0" applyFill="0" applyBorder="0" applyAlignment="0" applyProtection="0">
      <alignment vertical="center"/>
    </xf>
    <xf numFmtId="0" fontId="76"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76" fillId="0" borderId="0">
      <alignment vertical="center"/>
    </xf>
    <xf numFmtId="9" fontId="8" fillId="0" borderId="0" applyFont="0" applyFill="0" applyBorder="0" applyAlignment="0" applyProtection="0">
      <alignment vertical="center"/>
    </xf>
    <xf numFmtId="49" fontId="8" fillId="0" borderId="0" applyFont="0" applyFill="0" applyBorder="0" applyAlignment="0" applyProtection="0">
      <alignment vertical="center"/>
    </xf>
    <xf numFmtId="0" fontId="0" fillId="0" borderId="0">
      <alignment vertical="center"/>
    </xf>
    <xf numFmtId="0" fontId="86" fillId="0" borderId="0">
      <alignment vertical="center"/>
    </xf>
    <xf numFmtId="0" fontId="76" fillId="0" borderId="0">
      <alignment vertical="center"/>
    </xf>
    <xf numFmtId="0" fontId="8" fillId="0" borderId="0">
      <alignment vertical="center"/>
    </xf>
    <xf numFmtId="0" fontId="23" fillId="40" borderId="0" applyNumberFormat="0" applyBorder="0" applyAlignment="0" applyProtection="0">
      <alignment vertical="center"/>
    </xf>
    <xf numFmtId="0" fontId="76" fillId="0" borderId="0">
      <alignment vertical="center"/>
    </xf>
    <xf numFmtId="9" fontId="8" fillId="0" borderId="0" applyFont="0" applyFill="0" applyBorder="0" applyAlignment="0" applyProtection="0">
      <alignment vertical="center"/>
    </xf>
    <xf numFmtId="0" fontId="76" fillId="0" borderId="0">
      <alignment vertical="center"/>
    </xf>
    <xf numFmtId="49" fontId="8" fillId="0" borderId="0" applyFont="0" applyFill="0" applyBorder="0" applyAlignment="0" applyProtection="0">
      <alignment vertical="center"/>
    </xf>
    <xf numFmtId="0" fontId="92" fillId="0" borderId="0" applyNumberFormat="0" applyFill="0" applyBorder="0" applyAlignment="0" applyProtection="0">
      <alignment vertical="top"/>
      <protection locked="0"/>
    </xf>
    <xf numFmtId="0" fontId="79" fillId="38" borderId="0" applyNumberFormat="0" applyBorder="0" applyAlignment="0" applyProtection="0">
      <alignment vertical="center"/>
    </xf>
    <xf numFmtId="0" fontId="76" fillId="0" borderId="0">
      <alignment vertical="center"/>
    </xf>
    <xf numFmtId="0" fontId="79" fillId="47" borderId="0" applyNumberFormat="0" applyBorder="0" applyAlignment="0" applyProtection="0">
      <alignment vertical="center"/>
    </xf>
    <xf numFmtId="0" fontId="76" fillId="0" borderId="0">
      <alignment vertical="center"/>
    </xf>
    <xf numFmtId="0" fontId="76" fillId="0" borderId="0">
      <alignment vertical="center"/>
    </xf>
    <xf numFmtId="10" fontId="8" fillId="0" borderId="0" applyFont="0" applyFill="0" applyBorder="0" applyAlignment="0" applyProtection="0">
      <alignment vertical="center"/>
    </xf>
    <xf numFmtId="9" fontId="8" fillId="0" borderId="0" applyFont="0" applyFill="0" applyBorder="0" applyAlignment="0" applyProtection="0">
      <alignment vertical="center"/>
    </xf>
    <xf numFmtId="0" fontId="76" fillId="0" borderId="0">
      <alignment vertical="center"/>
    </xf>
    <xf numFmtId="0" fontId="93" fillId="0" borderId="23" applyNumberFormat="0" applyFill="0" applyAlignment="0" applyProtection="0">
      <alignment vertical="center"/>
    </xf>
    <xf numFmtId="0" fontId="76" fillId="0" borderId="0">
      <alignment vertical="center"/>
    </xf>
    <xf numFmtId="0" fontId="76" fillId="0" borderId="0">
      <alignment vertical="center"/>
    </xf>
    <xf numFmtId="0" fontId="92" fillId="0" borderId="0" applyNumberFormat="0" applyFill="0" applyBorder="0" applyAlignment="0" applyProtection="0">
      <alignment vertical="top"/>
      <protection locked="0"/>
    </xf>
    <xf numFmtId="0" fontId="79" fillId="38" borderId="0" applyNumberFormat="0" applyBorder="0" applyAlignment="0" applyProtection="0">
      <alignment vertical="center"/>
    </xf>
    <xf numFmtId="0" fontId="76" fillId="0" borderId="0">
      <alignment vertical="center"/>
    </xf>
    <xf numFmtId="0" fontId="83" fillId="0" borderId="0">
      <alignment vertical="center"/>
    </xf>
    <xf numFmtId="0" fontId="79" fillId="36" borderId="0" applyNumberFormat="0" applyBorder="0" applyAlignment="0" applyProtection="0">
      <alignment vertical="center"/>
    </xf>
    <xf numFmtId="0" fontId="86"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78" fillId="48" borderId="0" applyNumberFormat="0" applyBorder="0" applyAlignment="0" applyProtection="0">
      <alignment vertical="center"/>
    </xf>
    <xf numFmtId="0" fontId="0" fillId="49" borderId="0" applyNumberFormat="0" applyBorder="0" applyAlignment="0" applyProtection="0">
      <alignment vertical="center"/>
    </xf>
    <xf numFmtId="0" fontId="23" fillId="49"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78" fillId="50" borderId="0" applyNumberFormat="0" applyBorder="0" applyAlignment="0" applyProtection="0">
      <alignment vertical="center"/>
    </xf>
    <xf numFmtId="0" fontId="8"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8" fillId="0" borderId="0">
      <alignment vertical="center"/>
    </xf>
    <xf numFmtId="0" fontId="0" fillId="43" borderId="0" applyNumberFormat="0" applyBorder="0" applyAlignment="0" applyProtection="0">
      <alignment vertical="center"/>
    </xf>
    <xf numFmtId="177" fontId="8" fillId="0" borderId="0" applyFont="0" applyFill="0" applyBorder="0" applyAlignment="0" applyProtection="0">
      <alignment vertical="center"/>
    </xf>
    <xf numFmtId="0" fontId="8" fillId="0" borderId="0">
      <alignment vertical="center"/>
    </xf>
    <xf numFmtId="0" fontId="0" fillId="43" borderId="0" applyNumberFormat="0" applyBorder="0" applyAlignment="0" applyProtection="0">
      <alignment vertical="center"/>
    </xf>
    <xf numFmtId="0" fontId="8" fillId="0" borderId="0">
      <alignment vertical="center"/>
    </xf>
    <xf numFmtId="0" fontId="0" fillId="51" borderId="0" applyNumberFormat="0" applyBorder="0" applyAlignment="0" applyProtection="0">
      <alignment vertical="center"/>
    </xf>
    <xf numFmtId="0" fontId="79" fillId="5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23" fillId="40"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94" fillId="0" borderId="1">
      <alignment horizontal="left" vertical="center"/>
    </xf>
    <xf numFmtId="0" fontId="0" fillId="47" borderId="0" applyNumberFormat="0" applyBorder="0" applyAlignment="0" applyProtection="0">
      <alignment vertical="center"/>
    </xf>
    <xf numFmtId="0" fontId="79" fillId="38"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6" borderId="0" applyNumberFormat="0" applyBorder="0" applyAlignment="0" applyProtection="0">
      <alignment vertical="center"/>
    </xf>
    <xf numFmtId="0" fontId="0" fillId="50" borderId="0" applyNumberFormat="0" applyBorder="0" applyAlignment="0" applyProtection="0">
      <alignment vertical="center"/>
    </xf>
    <xf numFmtId="0" fontId="0" fillId="50" borderId="0" applyNumberFormat="0" applyBorder="0" applyAlignment="0" applyProtection="0">
      <alignment vertical="center"/>
    </xf>
    <xf numFmtId="0" fontId="0" fillId="53" borderId="0" applyNumberFormat="0" applyBorder="0" applyAlignment="0" applyProtection="0">
      <alignment vertical="center"/>
    </xf>
    <xf numFmtId="0" fontId="0" fillId="47" borderId="0" applyNumberFormat="0" applyBorder="0" applyAlignment="0" applyProtection="0">
      <alignment vertical="center"/>
    </xf>
    <xf numFmtId="0" fontId="0" fillId="51" borderId="0" applyNumberFormat="0" applyBorder="0" applyAlignment="0" applyProtection="0">
      <alignment vertical="center"/>
    </xf>
    <xf numFmtId="0" fontId="23" fillId="40" borderId="0" applyNumberFormat="0" applyBorder="0" applyAlignment="0" applyProtection="0">
      <alignment vertical="center"/>
    </xf>
    <xf numFmtId="0" fontId="82" fillId="37"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78" fillId="54" borderId="0" applyNumberFormat="0" applyBorder="0" applyAlignment="0" applyProtection="0">
      <alignment vertical="center"/>
    </xf>
    <xf numFmtId="0" fontId="82" fillId="37" borderId="0" applyNumberFormat="0" applyBorder="0" applyAlignment="0" applyProtection="0">
      <alignment vertical="center"/>
    </xf>
    <xf numFmtId="0" fontId="0" fillId="47" borderId="0" applyNumberFormat="0" applyBorder="0" applyAlignment="0" applyProtection="0">
      <alignment vertical="center"/>
    </xf>
    <xf numFmtId="0" fontId="82" fillId="37" borderId="0" applyNumberFormat="0" applyBorder="0" applyAlignment="0" applyProtection="0">
      <alignment vertical="center"/>
    </xf>
    <xf numFmtId="0" fontId="0" fillId="43" borderId="0" applyNumberFormat="0" applyBorder="0" applyAlignment="0" applyProtection="0">
      <alignment vertical="center"/>
    </xf>
    <xf numFmtId="0" fontId="95" fillId="52" borderId="0" applyNumberFormat="0" applyBorder="0" applyAlignment="0" applyProtection="0">
      <alignment vertical="center"/>
    </xf>
    <xf numFmtId="9" fontId="8" fillId="0" borderId="0" applyFont="0" applyFill="0" applyBorder="0" applyAlignment="0" applyProtection="0">
      <alignment vertical="center"/>
    </xf>
    <xf numFmtId="0" fontId="93" fillId="0" borderId="23" applyNumberFormat="0" applyFill="0" applyAlignment="0" applyProtection="0">
      <alignment vertical="center"/>
    </xf>
    <xf numFmtId="0" fontId="0" fillId="43" borderId="0" applyNumberFormat="0" applyBorder="0" applyAlignment="0" applyProtection="0">
      <alignment vertical="center"/>
    </xf>
    <xf numFmtId="0" fontId="79" fillId="55" borderId="0" applyNumberFormat="0" applyBorder="0" applyAlignment="0" applyProtection="0">
      <alignment vertical="center"/>
    </xf>
    <xf numFmtId="0" fontId="95" fillId="52" borderId="0" applyNumberFormat="0" applyBorder="0" applyAlignment="0" applyProtection="0">
      <alignment vertical="center"/>
    </xf>
    <xf numFmtId="9" fontId="8" fillId="0" borderId="0" applyFont="0" applyFill="0" applyBorder="0" applyAlignment="0" applyProtection="0">
      <alignment vertical="center"/>
    </xf>
    <xf numFmtId="0" fontId="82" fillId="37" borderId="0" applyNumberFormat="0" applyBorder="0" applyAlignment="0" applyProtection="0">
      <alignment vertical="center"/>
    </xf>
    <xf numFmtId="0" fontId="0" fillId="56" borderId="0" applyNumberFormat="0" applyBorder="0" applyAlignment="0" applyProtection="0">
      <alignment vertical="center"/>
    </xf>
    <xf numFmtId="0" fontId="78" fillId="52" borderId="0" applyNumberFormat="0" applyBorder="0" applyAlignment="0" applyProtection="0">
      <alignment vertical="center"/>
    </xf>
    <xf numFmtId="0" fontId="96" fillId="39" borderId="24" applyNumberFormat="0" applyAlignment="0" applyProtection="0">
      <alignment vertical="center"/>
    </xf>
    <xf numFmtId="0" fontId="79" fillId="41" borderId="0" applyNumberFormat="0" applyBorder="0" applyAlignment="0" applyProtection="0">
      <alignment vertical="center"/>
    </xf>
    <xf numFmtId="0" fontId="78" fillId="52" borderId="0" applyNumberFormat="0" applyBorder="0" applyAlignment="0" applyProtection="0">
      <alignment vertical="center"/>
    </xf>
    <xf numFmtId="0" fontId="78" fillId="52" borderId="0" applyNumberFormat="0" applyBorder="0" applyAlignment="0" applyProtection="0">
      <alignment vertical="center"/>
    </xf>
    <xf numFmtId="0" fontId="82" fillId="37" borderId="0" applyNumberFormat="0" applyBorder="0" applyAlignment="0" applyProtection="0">
      <alignment vertical="center"/>
    </xf>
    <xf numFmtId="0" fontId="97" fillId="0" borderId="25" applyNumberFormat="0" applyFill="0" applyAlignment="0" applyProtection="0">
      <alignment vertical="center"/>
    </xf>
    <xf numFmtId="0" fontId="78" fillId="52" borderId="0" applyNumberFormat="0" applyBorder="0" applyAlignment="0" applyProtection="0">
      <alignment vertical="center"/>
    </xf>
    <xf numFmtId="9" fontId="8" fillId="0" borderId="0" applyFont="0" applyFill="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78" fillId="45" borderId="0" applyNumberFormat="0" applyBorder="0" applyAlignment="0" applyProtection="0">
      <alignment vertical="center"/>
    </xf>
    <xf numFmtId="0" fontId="96" fillId="39" borderId="24" applyNumberFormat="0" applyAlignment="0" applyProtection="0">
      <alignment vertical="center"/>
    </xf>
    <xf numFmtId="0" fontId="8" fillId="0" borderId="0">
      <alignment vertical="center"/>
    </xf>
    <xf numFmtId="0" fontId="79" fillId="41" borderId="0" applyNumberFormat="0" applyBorder="0" applyAlignment="0" applyProtection="0">
      <alignment vertical="center"/>
    </xf>
    <xf numFmtId="0" fontId="78" fillId="45" borderId="0" applyNumberFormat="0" applyBorder="0" applyAlignment="0" applyProtection="0">
      <alignment vertical="center"/>
    </xf>
    <xf numFmtId="0" fontId="79" fillId="50" borderId="0" applyNumberFormat="0" applyBorder="0" applyAlignment="0" applyProtection="0">
      <alignment vertical="center"/>
    </xf>
    <xf numFmtId="0" fontId="0" fillId="40" borderId="26" applyNumberFormat="0" applyFont="0" applyAlignment="0" applyProtection="0">
      <alignment vertical="center"/>
    </xf>
    <xf numFmtId="0" fontId="78" fillId="46" borderId="0" applyNumberFormat="0" applyBorder="0" applyAlignment="0" applyProtection="0">
      <alignment vertical="center"/>
    </xf>
    <xf numFmtId="0" fontId="78" fillId="50" borderId="0" applyNumberFormat="0" applyBorder="0" applyAlignment="0" applyProtection="0">
      <alignment vertical="center"/>
    </xf>
    <xf numFmtId="0" fontId="79" fillId="41" borderId="0" applyNumberFormat="0" applyBorder="0" applyAlignment="0" applyProtection="0">
      <alignment vertical="center"/>
    </xf>
    <xf numFmtId="0" fontId="78" fillId="50" borderId="0" applyNumberFormat="0" applyBorder="0" applyAlignment="0" applyProtection="0">
      <alignment vertical="center"/>
    </xf>
    <xf numFmtId="0" fontId="78" fillId="50" borderId="0" applyNumberFormat="0" applyBorder="0" applyAlignment="0" applyProtection="0">
      <alignment vertical="center"/>
    </xf>
    <xf numFmtId="0" fontId="78" fillId="53" borderId="0" applyNumberFormat="0" applyBorder="0" applyAlignment="0" applyProtection="0">
      <alignment vertical="center"/>
    </xf>
    <xf numFmtId="0" fontId="23" fillId="49" borderId="0" applyNumberFormat="0" applyBorder="0" applyAlignment="0" applyProtection="0">
      <alignment vertical="center"/>
    </xf>
    <xf numFmtId="0" fontId="78" fillId="53" borderId="0" applyNumberFormat="0" applyBorder="0" applyAlignment="0" applyProtection="0">
      <alignment vertical="center"/>
    </xf>
    <xf numFmtId="0" fontId="23" fillId="49" borderId="0" applyNumberFormat="0" applyBorder="0" applyAlignment="0" applyProtection="0">
      <alignment vertical="center"/>
    </xf>
    <xf numFmtId="0" fontId="78" fillId="44" borderId="0" applyNumberFormat="0" applyBorder="0" applyAlignment="0" applyProtection="0">
      <alignment vertical="center"/>
    </xf>
    <xf numFmtId="0" fontId="79" fillId="41" borderId="0" applyNumberFormat="0" applyBorder="0" applyAlignment="0" applyProtection="0">
      <alignment vertical="center"/>
    </xf>
    <xf numFmtId="0" fontId="78" fillId="44" borderId="0" applyNumberFormat="0" applyBorder="0" applyAlignment="0" applyProtection="0">
      <alignment vertical="center"/>
    </xf>
    <xf numFmtId="0" fontId="83" fillId="0" borderId="0" applyProtection="0">
      <alignment vertical="center"/>
    </xf>
    <xf numFmtId="0" fontId="8" fillId="0" borderId="0">
      <alignment vertical="center"/>
    </xf>
    <xf numFmtId="0" fontId="78" fillId="54" borderId="0" applyNumberFormat="0" applyBorder="0" applyAlignment="0" applyProtection="0">
      <alignment vertical="center"/>
    </xf>
    <xf numFmtId="0" fontId="78" fillId="39" borderId="0" applyNumberFormat="0" applyBorder="0" applyAlignment="0" applyProtection="0">
      <alignment vertical="center"/>
    </xf>
    <xf numFmtId="0" fontId="87" fillId="0" borderId="21" applyNumberFormat="0" applyFill="0" applyAlignment="0" applyProtection="0">
      <alignment vertical="center"/>
    </xf>
    <xf numFmtId="0" fontId="78" fillId="39" borderId="0" applyNumberFormat="0" applyBorder="0" applyAlignment="0" applyProtection="0">
      <alignment vertical="center"/>
    </xf>
    <xf numFmtId="0" fontId="78" fillId="39" borderId="0" applyNumberFormat="0" applyBorder="0" applyAlignment="0" applyProtection="0">
      <alignment vertical="center"/>
    </xf>
    <xf numFmtId="9" fontId="8" fillId="0" borderId="0" applyFont="0" applyFill="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8" fillId="0" borderId="0" applyNumberFormat="0" applyFill="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78" fillId="38" borderId="0" applyNumberFormat="0" applyBorder="0" applyAlignment="0" applyProtection="0">
      <alignment vertical="center"/>
    </xf>
    <xf numFmtId="0" fontId="98" fillId="0" borderId="8">
      <alignment horizontal="left" vertical="center"/>
    </xf>
    <xf numFmtId="0" fontId="78" fillId="36" borderId="0" applyNumberFormat="0" applyBorder="0" applyAlignment="0" applyProtection="0">
      <alignment vertical="center"/>
    </xf>
    <xf numFmtId="0" fontId="98" fillId="0" borderId="8">
      <alignment horizontal="left" vertical="center"/>
    </xf>
    <xf numFmtId="0" fontId="78" fillId="36" borderId="0" applyNumberFormat="0" applyBorder="0" applyAlignment="0" applyProtection="0">
      <alignment vertical="center"/>
    </xf>
    <xf numFmtId="0" fontId="78" fillId="41" borderId="0" applyNumberFormat="0" applyBorder="0" applyAlignment="0" applyProtection="0">
      <alignment vertical="center"/>
    </xf>
    <xf numFmtId="0" fontId="91" fillId="0" borderId="0">
      <alignment vertical="center"/>
      <protection locked="0"/>
    </xf>
    <xf numFmtId="0" fontId="78" fillId="48" borderId="0" applyNumberFormat="0" applyBorder="0" applyAlignment="0" applyProtection="0">
      <alignment vertical="center"/>
    </xf>
    <xf numFmtId="0" fontId="23" fillId="49" borderId="0" applyNumberFormat="0" applyBorder="0" applyAlignment="0" applyProtection="0">
      <alignment vertical="center"/>
    </xf>
    <xf numFmtId="0" fontId="79" fillId="38" borderId="0" applyNumberFormat="0" applyBorder="0" applyAlignment="0" applyProtection="0">
      <alignment vertical="center"/>
    </xf>
    <xf numFmtId="0" fontId="23" fillId="49" borderId="0" applyNumberFormat="0" applyBorder="0" applyAlignment="0" applyProtection="0">
      <alignment vertical="center"/>
    </xf>
    <xf numFmtId="0" fontId="23" fillId="43" borderId="0" applyNumberFormat="0" applyBorder="0" applyAlignment="0" applyProtection="0">
      <alignment vertical="center"/>
    </xf>
    <xf numFmtId="0" fontId="23" fillId="49" borderId="0" applyNumberFormat="0" applyBorder="0" applyAlignment="0" applyProtection="0">
      <alignment vertical="center"/>
    </xf>
    <xf numFmtId="0" fontId="23" fillId="49" borderId="0" applyNumberFormat="0" applyBorder="0" applyAlignment="0" applyProtection="0">
      <alignment vertical="center"/>
    </xf>
    <xf numFmtId="0" fontId="99" fillId="0" borderId="0" applyNumberFormat="0" applyFill="0" applyBorder="0" applyAlignment="0" applyProtection="0">
      <alignment vertical="center"/>
    </xf>
    <xf numFmtId="0" fontId="79" fillId="41" borderId="0" applyNumberFormat="0" applyBorder="0" applyAlignment="0" applyProtection="0">
      <alignment vertical="center"/>
    </xf>
    <xf numFmtId="0" fontId="23" fillId="49" borderId="0" applyNumberFormat="0" applyBorder="0" applyAlignment="0" applyProtection="0">
      <alignment vertical="center"/>
    </xf>
    <xf numFmtId="0" fontId="23" fillId="49" borderId="0" applyNumberFormat="0" applyBorder="0" applyAlignment="0" applyProtection="0">
      <alignment vertical="center"/>
    </xf>
    <xf numFmtId="0" fontId="23" fillId="49" borderId="0" applyNumberFormat="0" applyBorder="0" applyAlignment="0" applyProtection="0">
      <alignment vertical="center"/>
    </xf>
    <xf numFmtId="0" fontId="89" fillId="0" borderId="22">
      <alignment horizontal="center" vertical="center"/>
    </xf>
    <xf numFmtId="0" fontId="79" fillId="47" borderId="0" applyNumberFormat="0" applyBorder="0" applyAlignment="0" applyProtection="0">
      <alignment vertical="center"/>
    </xf>
    <xf numFmtId="0" fontId="79" fillId="47" borderId="0" applyNumberFormat="0" applyBorder="0" applyAlignment="0" applyProtection="0">
      <alignment vertical="center"/>
    </xf>
    <xf numFmtId="0" fontId="87" fillId="0" borderId="21" applyNumberFormat="0" applyFill="0" applyAlignment="0" applyProtection="0">
      <alignment vertical="center"/>
    </xf>
    <xf numFmtId="0" fontId="79" fillId="47" borderId="0" applyNumberFormat="0" applyBorder="0" applyAlignment="0" applyProtection="0">
      <alignment vertical="center"/>
    </xf>
    <xf numFmtId="0" fontId="87" fillId="0" borderId="21" applyNumberFormat="0" applyFill="0" applyAlignment="0" applyProtection="0">
      <alignment vertical="center"/>
    </xf>
    <xf numFmtId="0" fontId="79" fillId="38" borderId="0" applyNumberFormat="0" applyBorder="0" applyAlignment="0" applyProtection="0">
      <alignment vertical="center"/>
    </xf>
    <xf numFmtId="15" fontId="100" fillId="0" borderId="0">
      <alignment vertical="center"/>
    </xf>
    <xf numFmtId="0" fontId="79" fillId="38" borderId="0" applyNumberFormat="0" applyBorder="0" applyAlignment="0" applyProtection="0">
      <alignment vertical="center"/>
    </xf>
    <xf numFmtId="177" fontId="8" fillId="0" borderId="0" applyFont="0" applyFill="0" applyBorder="0" applyAlignment="0" applyProtection="0">
      <alignment vertical="center"/>
    </xf>
    <xf numFmtId="0" fontId="79" fillId="38" borderId="0" applyNumberFormat="0" applyBorder="0" applyAlignment="0" applyProtection="0">
      <alignment vertical="center"/>
    </xf>
    <xf numFmtId="0" fontId="79" fillId="38" borderId="0" applyNumberFormat="0" applyBorder="0" applyAlignment="0" applyProtection="0">
      <alignment vertical="center"/>
    </xf>
    <xf numFmtId="0" fontId="79" fillId="38" borderId="0" applyNumberFormat="0" applyBorder="0" applyAlignment="0" applyProtection="0">
      <alignment vertical="center"/>
    </xf>
    <xf numFmtId="0" fontId="8" fillId="0" borderId="0">
      <alignment vertical="center"/>
    </xf>
    <xf numFmtId="0" fontId="79" fillId="38" borderId="0" applyNumberFormat="0" applyBorder="0" applyAlignment="0" applyProtection="0">
      <alignment vertical="center"/>
    </xf>
    <xf numFmtId="0" fontId="101" fillId="58" borderId="27">
      <alignment vertical="center"/>
      <protection locked="0"/>
    </xf>
    <xf numFmtId="0" fontId="8" fillId="0" borderId="0">
      <alignment vertical="center"/>
    </xf>
    <xf numFmtId="0" fontId="79" fillId="38" borderId="0" applyNumberFormat="0" applyBorder="0" applyAlignment="0" applyProtection="0">
      <alignment vertical="center"/>
    </xf>
    <xf numFmtId="0" fontId="8" fillId="0" borderId="0">
      <alignment vertical="center"/>
    </xf>
    <xf numFmtId="0" fontId="88" fillId="51" borderId="0" applyNumberFormat="0" applyBorder="0" applyAlignment="0" applyProtection="0">
      <alignment vertical="center"/>
    </xf>
    <xf numFmtId="0" fontId="79" fillId="38" borderId="0" applyNumberFormat="0" applyBorder="0" applyAlignment="0" applyProtection="0">
      <alignment vertical="center"/>
    </xf>
    <xf numFmtId="0" fontId="88" fillId="51" borderId="0" applyNumberFormat="0" applyBorder="0" applyAlignment="0" applyProtection="0">
      <alignment vertical="center"/>
    </xf>
    <xf numFmtId="0" fontId="79" fillId="38" borderId="0" applyNumberFormat="0" applyBorder="0" applyAlignment="0" applyProtection="0">
      <alignment vertical="center"/>
    </xf>
    <xf numFmtId="0" fontId="79" fillId="55" borderId="0" applyNumberFormat="0" applyBorder="0" applyAlignment="0" applyProtection="0">
      <alignment vertical="center"/>
    </xf>
    <xf numFmtId="0" fontId="78" fillId="38" borderId="0" applyNumberFormat="0" applyBorder="0" applyAlignment="0" applyProtection="0">
      <alignment vertical="center"/>
    </xf>
    <xf numFmtId="0" fontId="98" fillId="0" borderId="28" applyNumberFormat="0" applyAlignment="0" applyProtection="0">
      <alignment horizontal="left" vertical="center"/>
    </xf>
    <xf numFmtId="0" fontId="102" fillId="50" borderId="29" applyNumberFormat="0" applyAlignment="0" applyProtection="0">
      <alignment vertical="center"/>
    </xf>
    <xf numFmtId="0" fontId="23" fillId="39"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23" fillId="49" borderId="0" applyNumberFormat="0" applyBorder="0" applyAlignment="0" applyProtection="0">
      <alignment vertical="center"/>
    </xf>
    <xf numFmtId="0" fontId="79" fillId="42" borderId="0" applyNumberFormat="0" applyBorder="0" applyAlignment="0" applyProtection="0">
      <alignment vertical="center"/>
    </xf>
    <xf numFmtId="0" fontId="79" fillId="55" borderId="0" applyNumberFormat="0" applyBorder="0" applyAlignment="0" applyProtection="0">
      <alignment vertical="center"/>
    </xf>
    <xf numFmtId="0" fontId="79" fillId="55" borderId="0" applyNumberFormat="0" applyBorder="0" applyAlignment="0" applyProtection="0">
      <alignment vertical="center"/>
    </xf>
    <xf numFmtId="0" fontId="101" fillId="58" borderId="27">
      <alignment vertical="center"/>
      <protection locked="0"/>
    </xf>
    <xf numFmtId="0" fontId="79" fillId="55" borderId="0" applyNumberFormat="0" applyBorder="0" applyAlignment="0" applyProtection="0">
      <alignment vertical="center"/>
    </xf>
    <xf numFmtId="0" fontId="79" fillId="55" borderId="0" applyNumberFormat="0" applyBorder="0" applyAlignment="0" applyProtection="0">
      <alignment vertical="center"/>
    </xf>
    <xf numFmtId="0" fontId="79" fillId="55" borderId="0" applyNumberFormat="0" applyBorder="0" applyAlignment="0" applyProtection="0">
      <alignment vertical="center"/>
    </xf>
    <xf numFmtId="0" fontId="79" fillId="55" borderId="0" applyNumberFormat="0" applyBorder="0" applyAlignment="0" applyProtection="0">
      <alignment vertical="center"/>
    </xf>
    <xf numFmtId="0" fontId="79" fillId="55"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79" fillId="55" borderId="0" applyNumberFormat="0" applyBorder="0" applyAlignment="0" applyProtection="0">
      <alignment vertical="center"/>
    </xf>
    <xf numFmtId="15" fontId="100" fillId="0" borderId="0">
      <alignment vertical="center"/>
    </xf>
    <xf numFmtId="0" fontId="103" fillId="0" borderId="0">
      <alignment vertical="center"/>
    </xf>
    <xf numFmtId="9" fontId="8" fillId="0" borderId="0" applyFont="0" applyFill="0" applyBorder="0" applyAlignment="0" applyProtection="0">
      <alignment vertical="center"/>
    </xf>
    <xf numFmtId="0" fontId="79" fillId="55" borderId="0" applyNumberFormat="0" applyBorder="0" applyAlignment="0" applyProtection="0">
      <alignment vertical="center"/>
    </xf>
    <xf numFmtId="0" fontId="79" fillId="55" borderId="0" applyNumberFormat="0" applyBorder="0" applyAlignment="0" applyProtection="0">
      <alignment vertical="center"/>
    </xf>
    <xf numFmtId="0" fontId="79" fillId="55" borderId="0" applyNumberFormat="0" applyBorder="0" applyAlignment="0" applyProtection="0">
      <alignment vertical="center"/>
    </xf>
    <xf numFmtId="0" fontId="79" fillId="42" borderId="0" applyNumberFormat="0" applyBorder="0" applyAlignment="0" applyProtection="0">
      <alignment vertical="center"/>
    </xf>
    <xf numFmtId="0" fontId="23" fillId="40" borderId="0" applyNumberFormat="0" applyBorder="0" applyAlignment="0" applyProtection="0">
      <alignment vertical="center"/>
    </xf>
    <xf numFmtId="0" fontId="79" fillId="36" borderId="0" applyNumberFormat="0" applyBorder="0" applyAlignment="0" applyProtection="0">
      <alignment vertical="center"/>
    </xf>
    <xf numFmtId="0" fontId="8" fillId="0" borderId="0" applyFont="0" applyFill="0" applyBorder="0" applyAlignment="0" applyProtection="0">
      <alignment vertical="center"/>
    </xf>
    <xf numFmtId="0" fontId="23" fillId="40" borderId="0" applyNumberFormat="0" applyBorder="0" applyAlignment="0" applyProtection="0">
      <alignment vertical="center"/>
    </xf>
    <xf numFmtId="0" fontId="79" fillId="36" borderId="0" applyNumberFormat="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7" fillId="0" borderId="21" applyNumberFormat="0" applyFill="0" applyAlignment="0" applyProtection="0">
      <alignment vertical="center"/>
    </xf>
    <xf numFmtId="0" fontId="23" fillId="40" borderId="0" applyNumberFormat="0" applyBorder="0" applyAlignment="0" applyProtection="0">
      <alignment vertical="center"/>
    </xf>
    <xf numFmtId="0" fontId="80" fillId="0" borderId="20" applyNumberFormat="0" applyFill="0" applyAlignment="0" applyProtection="0">
      <alignment vertical="center"/>
    </xf>
    <xf numFmtId="0" fontId="79" fillId="36" borderId="0" applyNumberFormat="0" applyBorder="0" applyAlignment="0" applyProtection="0">
      <alignment vertical="center"/>
    </xf>
    <xf numFmtId="0" fontId="87" fillId="0" borderId="21" applyNumberFormat="0" applyFill="0" applyAlignment="0" applyProtection="0">
      <alignment vertical="center"/>
    </xf>
    <xf numFmtId="0" fontId="23" fillId="40" borderId="0" applyNumberFormat="0" applyBorder="0" applyAlignment="0" applyProtection="0">
      <alignment vertical="center"/>
    </xf>
    <xf numFmtId="0" fontId="87" fillId="0" borderId="21" applyNumberFormat="0" applyFill="0" applyAlignment="0" applyProtection="0">
      <alignment vertical="center"/>
    </xf>
    <xf numFmtId="0" fontId="23" fillId="37" borderId="0" applyNumberFormat="0" applyBorder="0" applyAlignment="0" applyProtection="0">
      <alignment vertical="center"/>
    </xf>
    <xf numFmtId="0" fontId="79" fillId="38" borderId="0" applyNumberFormat="0" applyBorder="0" applyAlignment="0" applyProtection="0">
      <alignment vertical="center"/>
    </xf>
    <xf numFmtId="178" fontId="8" fillId="0" borderId="0" applyFont="0" applyFill="0" applyBorder="0" applyAlignment="0" applyProtection="0">
      <alignment vertical="center"/>
    </xf>
    <xf numFmtId="0" fontId="23" fillId="37" borderId="0" applyNumberFormat="0" applyBorder="0" applyAlignment="0" applyProtection="0">
      <alignment vertical="center"/>
    </xf>
    <xf numFmtId="0" fontId="23" fillId="37" borderId="0" applyNumberFormat="0" applyBorder="0" applyAlignment="0" applyProtection="0">
      <alignment vertical="center"/>
    </xf>
    <xf numFmtId="0" fontId="23" fillId="37" borderId="0" applyNumberFormat="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9" fillId="39" borderId="0" applyNumberFormat="0" applyBorder="0" applyAlignment="0" applyProtection="0">
      <alignment vertical="center"/>
    </xf>
    <xf numFmtId="179" fontId="8" fillId="0" borderId="0" applyFont="0" applyFill="0" applyBorder="0" applyAlignment="0" applyProtection="0">
      <alignment vertical="center"/>
    </xf>
    <xf numFmtId="0" fontId="79" fillId="39" borderId="0" applyNumberFormat="0" applyBorder="0" applyAlignment="0" applyProtection="0">
      <alignment vertical="center"/>
    </xf>
    <xf numFmtId="0" fontId="79" fillId="38" borderId="0" applyNumberFormat="0" applyBorder="0" applyAlignment="0" applyProtection="0">
      <alignment vertical="center"/>
    </xf>
    <xf numFmtId="0" fontId="82" fillId="43" borderId="0" applyNumberFormat="0" applyBorder="0" applyAlignment="0" applyProtection="0">
      <alignment vertical="center"/>
    </xf>
    <xf numFmtId="0" fontId="79" fillId="39" borderId="0" applyNumberFormat="0" applyBorder="0" applyAlignment="0" applyProtection="0">
      <alignment vertical="center"/>
    </xf>
    <xf numFmtId="0" fontId="79" fillId="39" borderId="0" applyNumberFormat="0" applyBorder="0" applyAlignment="0" applyProtection="0">
      <alignment vertical="center"/>
    </xf>
    <xf numFmtId="0" fontId="83" fillId="0" borderId="7" applyNumberFormat="0" applyFill="0" applyProtection="0">
      <alignment horizontal="right" vertical="center"/>
    </xf>
    <xf numFmtId="0" fontId="79" fillId="39"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180" fontId="104" fillId="0" borderId="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8" fillId="0" borderId="0">
      <alignment vertical="center"/>
    </xf>
    <xf numFmtId="0" fontId="79" fillId="42" borderId="0" applyNumberFormat="0" applyBorder="0" applyAlignment="0" applyProtection="0">
      <alignment vertical="center"/>
    </xf>
    <xf numFmtId="181" fontId="8" fillId="0" borderId="0" applyFont="0" applyFill="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9" fontId="8" fillId="0" borderId="0" applyFont="0" applyFill="0" applyBorder="0" applyAlignment="0" applyProtection="0">
      <alignment vertical="center"/>
    </xf>
    <xf numFmtId="0" fontId="79" fillId="38" borderId="0" applyNumberFormat="0" applyBorder="0" applyAlignment="0" applyProtection="0">
      <alignment vertical="center"/>
    </xf>
    <xf numFmtId="0" fontId="23" fillId="49" borderId="0" applyNumberFormat="0" applyBorder="0" applyAlignment="0" applyProtection="0">
      <alignment vertical="center"/>
    </xf>
    <xf numFmtId="9" fontId="8" fillId="0" borderId="0" applyFont="0" applyFill="0" applyBorder="0" applyAlignment="0" applyProtection="0">
      <alignment vertical="center"/>
    </xf>
    <xf numFmtId="0" fontId="23" fillId="49" borderId="0" applyNumberFormat="0" applyBorder="0" applyAlignment="0" applyProtection="0">
      <alignment vertical="center"/>
    </xf>
    <xf numFmtId="9" fontId="8" fillId="0" borderId="0" applyFont="0" applyFill="0" applyBorder="0" applyAlignment="0" applyProtection="0">
      <alignment vertical="center"/>
    </xf>
    <xf numFmtId="0" fontId="23" fillId="49" borderId="0" applyNumberFormat="0" applyBorder="0" applyAlignment="0" applyProtection="0">
      <alignment vertical="center"/>
    </xf>
    <xf numFmtId="9" fontId="8" fillId="0" borderId="0" applyFont="0" applyFill="0" applyBorder="0" applyAlignment="0" applyProtection="0">
      <alignment vertical="center"/>
    </xf>
    <xf numFmtId="0" fontId="23" fillId="49" borderId="0" applyNumberFormat="0" applyBorder="0" applyAlignment="0" applyProtection="0">
      <alignment vertical="center"/>
    </xf>
    <xf numFmtId="0" fontId="105" fillId="59" borderId="0" applyNumberFormat="0" applyBorder="0" applyAlignment="0" applyProtection="0">
      <alignment vertical="center"/>
    </xf>
    <xf numFmtId="9" fontId="8" fillId="0" borderId="0" applyFont="0" applyFill="0" applyBorder="0" applyAlignment="0" applyProtection="0">
      <alignment vertical="center"/>
    </xf>
    <xf numFmtId="0" fontId="23" fillId="39" borderId="0" applyNumberFormat="0" applyBorder="0" applyAlignment="0" applyProtection="0">
      <alignment vertical="center"/>
    </xf>
    <xf numFmtId="9" fontId="8" fillId="0" borderId="0" applyFont="0" applyFill="0" applyBorder="0" applyAlignment="0" applyProtection="0">
      <alignment vertical="center"/>
    </xf>
    <xf numFmtId="0" fontId="23" fillId="39" borderId="0" applyNumberFormat="0" applyBorder="0" applyAlignment="0" applyProtection="0">
      <alignment vertical="center"/>
    </xf>
    <xf numFmtId="0" fontId="23" fillId="50" borderId="0" applyNumberFormat="0" applyBorder="0" applyAlignment="0" applyProtection="0">
      <alignment vertical="center"/>
    </xf>
    <xf numFmtId="9" fontId="8" fillId="0" borderId="0" applyFont="0" applyFill="0" applyBorder="0" applyAlignment="0" applyProtection="0">
      <alignment vertical="center"/>
    </xf>
    <xf numFmtId="0" fontId="23" fillId="39" borderId="0" applyNumberFormat="0" applyBorder="0" applyAlignment="0" applyProtection="0">
      <alignment vertical="center"/>
    </xf>
    <xf numFmtId="0" fontId="83" fillId="0" borderId="7" applyNumberFormat="0" applyFill="0" applyProtection="0">
      <alignment horizontal="left" vertical="center"/>
    </xf>
    <xf numFmtId="0" fontId="23" fillId="50" borderId="0" applyNumberFormat="0" applyBorder="0" applyAlignment="0" applyProtection="0">
      <alignment vertical="center"/>
    </xf>
    <xf numFmtId="0" fontId="23" fillId="39" borderId="0" applyNumberFormat="0" applyBorder="0" applyAlignment="0" applyProtection="0">
      <alignment vertical="center"/>
    </xf>
    <xf numFmtId="0" fontId="79" fillId="39" borderId="0" applyNumberFormat="0" applyBorder="0" applyAlignment="0" applyProtection="0">
      <alignment vertical="center"/>
    </xf>
    <xf numFmtId="0" fontId="79" fillId="39" borderId="0" applyNumberFormat="0" applyBorder="0" applyAlignment="0" applyProtection="0">
      <alignment vertical="center"/>
    </xf>
    <xf numFmtId="0" fontId="79" fillId="39" borderId="0" applyNumberFormat="0" applyBorder="0" applyAlignment="0" applyProtection="0">
      <alignment vertical="center"/>
    </xf>
    <xf numFmtId="0" fontId="8" fillId="60" borderId="0" applyNumberFormat="0" applyFont="0" applyBorder="0" applyAlignment="0" applyProtection="0">
      <alignment vertical="center"/>
    </xf>
    <xf numFmtId="0" fontId="79" fillId="38" borderId="0" applyNumberFormat="0" applyBorder="0" applyAlignment="0" applyProtection="0">
      <alignment vertical="center"/>
    </xf>
    <xf numFmtId="0" fontId="79" fillId="41" borderId="0" applyNumberFormat="0" applyBorder="0" applyAlignment="0" applyProtection="0">
      <alignment vertical="center"/>
    </xf>
    <xf numFmtId="0" fontId="79" fillId="38" borderId="0" applyNumberFormat="0" applyBorder="0" applyAlignment="0" applyProtection="0">
      <alignment vertical="center"/>
    </xf>
    <xf numFmtId="0" fontId="104" fillId="0" borderId="0">
      <alignment vertical="center"/>
    </xf>
    <xf numFmtId="0" fontId="79" fillId="38" borderId="0" applyNumberFormat="0" applyBorder="0" applyAlignment="0" applyProtection="0">
      <alignment vertical="center"/>
    </xf>
    <xf numFmtId="0" fontId="79" fillId="38" borderId="0" applyNumberFormat="0" applyBorder="0" applyAlignment="0" applyProtection="0">
      <alignment vertical="center"/>
    </xf>
    <xf numFmtId="0" fontId="89" fillId="0" borderId="22">
      <alignment horizontal="center" vertical="center"/>
    </xf>
    <xf numFmtId="0" fontId="8" fillId="0" borderId="0">
      <alignment vertical="center"/>
    </xf>
    <xf numFmtId="0" fontId="79" fillId="38" borderId="0" applyNumberFormat="0" applyBorder="0" applyAlignment="0" applyProtection="0">
      <alignment vertical="center"/>
    </xf>
    <xf numFmtId="9" fontId="8" fillId="0" borderId="0" applyFont="0" applyFill="0" applyBorder="0" applyAlignment="0" applyProtection="0">
      <alignment vertical="center"/>
    </xf>
    <xf numFmtId="0" fontId="106" fillId="0" borderId="30" applyNumberFormat="0" applyFill="0" applyAlignment="0" applyProtection="0">
      <alignment vertical="center"/>
    </xf>
    <xf numFmtId="0" fontId="79" fillId="38" borderId="0" applyNumberFormat="0" applyBorder="0" applyAlignment="0" applyProtection="0">
      <alignment vertical="center"/>
    </xf>
    <xf numFmtId="0" fontId="87" fillId="0" borderId="21" applyNumberFormat="0" applyFill="0" applyAlignment="0" applyProtection="0">
      <alignment vertical="center"/>
    </xf>
    <xf numFmtId="0" fontId="79" fillId="38" borderId="0" applyNumberFormat="0" applyBorder="0" applyAlignment="0" applyProtection="0">
      <alignment vertical="center"/>
    </xf>
    <xf numFmtId="0" fontId="87" fillId="0" borderId="21" applyNumberFormat="0" applyFill="0" applyAlignment="0" applyProtection="0">
      <alignment vertical="center"/>
    </xf>
    <xf numFmtId="0" fontId="79" fillId="36" borderId="0" applyNumberFormat="0" applyBorder="0" applyAlignment="0" applyProtection="0">
      <alignment vertical="center"/>
    </xf>
    <xf numFmtId="0" fontId="23" fillId="43" borderId="0" applyNumberFormat="0" applyBorder="0" applyAlignment="0" applyProtection="0">
      <alignment vertical="center"/>
    </xf>
    <xf numFmtId="0" fontId="23" fillId="43" borderId="0" applyNumberFormat="0" applyBorder="0" applyAlignment="0" applyProtection="0">
      <alignment vertical="center"/>
    </xf>
    <xf numFmtId="0" fontId="23" fillId="43" borderId="0" applyNumberFormat="0" applyBorder="0" applyAlignment="0" applyProtection="0">
      <alignment vertical="center"/>
    </xf>
    <xf numFmtId="0" fontId="84" fillId="40" borderId="1" applyNumberFormat="0" applyBorder="0" applyAlignment="0" applyProtection="0">
      <alignment vertical="center"/>
    </xf>
    <xf numFmtId="0" fontId="23" fillId="49" borderId="0" applyNumberFormat="0" applyBorder="0" applyAlignment="0" applyProtection="0">
      <alignment vertical="center"/>
    </xf>
    <xf numFmtId="0" fontId="79" fillId="47" borderId="0" applyNumberFormat="0" applyBorder="0" applyAlignment="0" applyProtection="0">
      <alignment vertical="center"/>
    </xf>
    <xf numFmtId="0" fontId="93" fillId="0" borderId="23" applyNumberFormat="0" applyFill="0" applyAlignment="0" applyProtection="0">
      <alignment vertical="center"/>
    </xf>
    <xf numFmtId="0" fontId="79" fillId="47" borderId="0" applyNumberFormat="0" applyBorder="0" applyAlignment="0" applyProtection="0">
      <alignment vertical="center"/>
    </xf>
    <xf numFmtId="0" fontId="79" fillId="36" borderId="0" applyNumberFormat="0" applyBorder="0" applyAlignment="0" applyProtection="0">
      <alignment vertical="center"/>
    </xf>
    <xf numFmtId="0" fontId="107" fillId="50" borderId="31">
      <alignment horizontal="left" vertical="center"/>
      <protection locked="0" hidden="1"/>
    </xf>
    <xf numFmtId="0" fontId="79" fillId="36" borderId="0" applyNumberFormat="0" applyBorder="0" applyAlignment="0" applyProtection="0">
      <alignment vertical="center"/>
    </xf>
    <xf numFmtId="0" fontId="107" fillId="50" borderId="31">
      <alignment horizontal="left" vertical="center"/>
      <protection locked="0" hidden="1"/>
    </xf>
    <xf numFmtId="0" fontId="93" fillId="0" borderId="23" applyNumberFormat="0" applyFill="0" applyAlignment="0" applyProtection="0">
      <alignment vertical="center"/>
    </xf>
    <xf numFmtId="0" fontId="79" fillId="36" borderId="0" applyNumberFormat="0" applyBorder="0" applyAlignment="0" applyProtection="0">
      <alignment vertical="center"/>
    </xf>
    <xf numFmtId="182" fontId="8" fillId="0" borderId="0" applyFont="0" applyFill="0" applyBorder="0" applyAlignment="0" applyProtection="0">
      <alignment vertical="center"/>
    </xf>
    <xf numFmtId="0" fontId="97" fillId="0" borderId="25" applyNumberFormat="0" applyFill="0" applyAlignment="0" applyProtection="0">
      <alignment vertical="center"/>
    </xf>
    <xf numFmtId="0" fontId="80" fillId="0" borderId="32" applyNumberFormat="0" applyFill="0" applyAlignment="0" applyProtection="0">
      <alignment vertical="center"/>
    </xf>
    <xf numFmtId="0" fontId="79" fillId="36" borderId="0" applyNumberFormat="0" applyBorder="0" applyAlignment="0" applyProtection="0">
      <alignment vertical="center"/>
    </xf>
    <xf numFmtId="0" fontId="80" fillId="0" borderId="32" applyNumberFormat="0" applyFill="0" applyAlignment="0" applyProtection="0">
      <alignment vertical="center"/>
    </xf>
    <xf numFmtId="0" fontId="79" fillId="36" borderId="0" applyNumberFormat="0" applyBorder="0" applyAlignment="0" applyProtection="0">
      <alignment vertical="center"/>
    </xf>
    <xf numFmtId="0" fontId="80" fillId="0" borderId="20" applyNumberFormat="0" applyFill="0" applyAlignment="0" applyProtection="0">
      <alignment vertical="center"/>
    </xf>
    <xf numFmtId="0" fontId="79" fillId="36" borderId="0" applyNumberFormat="0" applyBorder="0" applyAlignment="0" applyProtection="0">
      <alignment vertical="center"/>
    </xf>
    <xf numFmtId="0" fontId="87" fillId="0" borderId="21" applyNumberFormat="0" applyFill="0" applyAlignment="0" applyProtection="0">
      <alignment vertical="center"/>
    </xf>
    <xf numFmtId="0" fontId="80" fillId="0" borderId="20" applyNumberFormat="0" applyFill="0" applyAlignment="0" applyProtection="0">
      <alignment vertical="center"/>
    </xf>
    <xf numFmtId="0" fontId="79" fillId="36" borderId="0" applyNumberFormat="0" applyBorder="0" applyAlignment="0" applyProtection="0">
      <alignment vertical="center"/>
    </xf>
    <xf numFmtId="9" fontId="8" fillId="0" borderId="0" applyFont="0" applyFill="0" applyBorder="0" applyAlignment="0" applyProtection="0">
      <alignment vertical="center"/>
    </xf>
    <xf numFmtId="0" fontId="87" fillId="0" borderId="21" applyNumberFormat="0" applyFill="0" applyAlignment="0" applyProtection="0">
      <alignment vertical="center"/>
    </xf>
    <xf numFmtId="0" fontId="23" fillId="40"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89" fillId="0" borderId="0" applyNumberFormat="0" applyFill="0" applyBorder="0" applyAlignment="0" applyProtection="0">
      <alignment vertical="center"/>
    </xf>
    <xf numFmtId="0" fontId="79" fillId="50" borderId="0" applyNumberFormat="0" applyBorder="0" applyAlignment="0" applyProtection="0">
      <alignment vertical="center"/>
    </xf>
    <xf numFmtId="0" fontId="79" fillId="50" borderId="0" applyNumberFormat="0" applyBorder="0" applyAlignment="0" applyProtection="0">
      <alignment vertical="center"/>
    </xf>
    <xf numFmtId="0" fontId="79" fillId="41" borderId="0" applyNumberFormat="0" applyBorder="0" applyAlignment="0" applyProtection="0">
      <alignment vertical="center"/>
    </xf>
    <xf numFmtId="0" fontId="87" fillId="0" borderId="21" applyNumberFormat="0" applyFill="0" applyAlignment="0" applyProtection="0">
      <alignment vertical="center"/>
    </xf>
    <xf numFmtId="183" fontId="8" fillId="0" borderId="0" applyFont="0" applyFill="0" applyBorder="0" applyAlignment="0" applyProtection="0">
      <alignment vertical="center"/>
    </xf>
    <xf numFmtId="9" fontId="8" fillId="0" borderId="0" applyFont="0" applyFill="0" applyBorder="0" applyAlignment="0" applyProtection="0">
      <alignment vertical="center"/>
    </xf>
    <xf numFmtId="184" fontId="8" fillId="0" borderId="0" applyFont="0" applyFill="0" applyBorder="0" applyAlignment="0" applyProtection="0">
      <alignment vertical="center"/>
    </xf>
    <xf numFmtId="0" fontId="108" fillId="0" borderId="0" applyNumberFormat="0" applyFill="0" applyBorder="0" applyAlignment="0" applyProtection="0">
      <alignment vertical="center"/>
    </xf>
    <xf numFmtId="0" fontId="97" fillId="0" borderId="25" applyNumberFormat="0" applyFill="0" applyAlignment="0" applyProtection="0">
      <alignment vertical="center"/>
    </xf>
    <xf numFmtId="185" fontId="104" fillId="0" borderId="0">
      <alignment vertical="center"/>
    </xf>
    <xf numFmtId="0" fontId="93" fillId="0" borderId="23" applyNumberFormat="0" applyFill="0" applyAlignment="0" applyProtection="0">
      <alignment vertical="center"/>
    </xf>
    <xf numFmtId="15" fontId="100" fillId="0" borderId="0">
      <alignment vertical="center"/>
    </xf>
    <xf numFmtId="15" fontId="100" fillId="0" borderId="0">
      <alignment vertical="center"/>
    </xf>
    <xf numFmtId="186" fontId="104" fillId="0" borderId="0">
      <alignment vertical="center"/>
    </xf>
    <xf numFmtId="0" fontId="84" fillId="39" borderId="0" applyNumberFormat="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09" fillId="0" borderId="33" applyNumberFormat="0" applyFill="0" applyAlignment="0" applyProtection="0">
      <alignment vertical="center"/>
    </xf>
    <xf numFmtId="0" fontId="78" fillId="38" borderId="0" applyNumberFormat="0" applyBorder="0" applyAlignment="0" applyProtection="0">
      <alignment vertical="center"/>
    </xf>
    <xf numFmtId="0" fontId="98" fillId="0" borderId="28" applyNumberFormat="0" applyAlignment="0" applyProtection="0">
      <alignment horizontal="left" vertical="center"/>
    </xf>
    <xf numFmtId="0" fontId="98" fillId="0" borderId="8">
      <alignment horizontal="left" vertical="center"/>
    </xf>
    <xf numFmtId="0" fontId="98" fillId="0" borderId="8">
      <alignment horizontal="left" vertical="center"/>
    </xf>
    <xf numFmtId="43" fontId="0" fillId="0" borderId="0" applyFont="0" applyFill="0" applyBorder="0" applyAlignment="0" applyProtection="0">
      <alignment vertical="center"/>
    </xf>
    <xf numFmtId="0" fontId="84" fillId="40" borderId="1" applyNumberFormat="0" applyBorder="0" applyAlignment="0" applyProtection="0">
      <alignment vertical="center"/>
    </xf>
    <xf numFmtId="43" fontId="0" fillId="0" borderId="0" applyFont="0" applyFill="0" applyBorder="0" applyAlignment="0" applyProtection="0">
      <alignment vertical="center"/>
    </xf>
    <xf numFmtId="0" fontId="84" fillId="40" borderId="1" applyNumberFormat="0" applyBorder="0" applyAlignment="0" applyProtection="0">
      <alignment vertical="center"/>
    </xf>
    <xf numFmtId="0" fontId="84" fillId="40" borderId="1" applyNumberFormat="0" applyBorder="0" applyAlignment="0" applyProtection="0">
      <alignment vertical="center"/>
    </xf>
    <xf numFmtId="0" fontId="84" fillId="40" borderId="1" applyNumberFormat="0" applyBorder="0" applyAlignment="0" applyProtection="0">
      <alignment vertical="center"/>
    </xf>
    <xf numFmtId="0" fontId="84" fillId="40" borderId="1" applyNumberFormat="0" applyBorder="0" applyAlignment="0" applyProtection="0">
      <alignment vertical="center"/>
    </xf>
    <xf numFmtId="0" fontId="84" fillId="40" borderId="1" applyNumberFormat="0" applyBorder="0" applyAlignment="0" applyProtection="0">
      <alignment vertical="center"/>
    </xf>
    <xf numFmtId="187" fontId="110" fillId="61" borderId="0">
      <alignment vertical="center"/>
    </xf>
    <xf numFmtId="187" fontId="111" fillId="62" borderId="0">
      <alignment vertical="center"/>
    </xf>
    <xf numFmtId="38" fontId="8" fillId="0" borderId="0" applyFont="0" applyFill="0" applyBorder="0" applyAlignment="0" applyProtection="0">
      <alignment vertical="center"/>
    </xf>
    <xf numFmtId="0" fontId="8" fillId="0" borderId="0">
      <alignment vertical="center"/>
    </xf>
    <xf numFmtId="40" fontId="8" fillId="0" borderId="0" applyFont="0" applyFill="0" applyBorder="0" applyAlignment="0" applyProtection="0">
      <alignment vertical="center"/>
    </xf>
    <xf numFmtId="43" fontId="0" fillId="0" borderId="0" applyFont="0" applyFill="0" applyBorder="0" applyAlignment="0" applyProtection="0">
      <alignment vertical="center"/>
    </xf>
    <xf numFmtId="177" fontId="8" fillId="0" borderId="0" applyFont="0" applyFill="0" applyBorder="0" applyAlignment="0" applyProtection="0">
      <alignment vertical="center"/>
    </xf>
    <xf numFmtId="188" fontId="8" fillId="0" borderId="0" applyFont="0" applyFill="0" applyBorder="0" applyAlignment="0" applyProtection="0">
      <alignment vertical="center"/>
    </xf>
    <xf numFmtId="40" fontId="112" fillId="56" borderId="31">
      <alignment horizontal="centerContinuous" vertical="center"/>
    </xf>
    <xf numFmtId="1" fontId="83" fillId="0" borderId="19" applyFill="0" applyProtection="0">
      <alignment horizontal="center" vertical="center"/>
    </xf>
    <xf numFmtId="0" fontId="87" fillId="0" borderId="21" applyNumberFormat="0" applyFill="0" applyAlignment="0" applyProtection="0">
      <alignment vertical="center"/>
    </xf>
    <xf numFmtId="40" fontId="112" fillId="56" borderId="31">
      <alignment horizontal="centerContinuous" vertical="center"/>
    </xf>
    <xf numFmtId="37" fontId="113" fillId="0" borderId="0">
      <alignment vertical="center"/>
    </xf>
    <xf numFmtId="0" fontId="89" fillId="0" borderId="22">
      <alignment horizontal="center" vertical="center"/>
    </xf>
    <xf numFmtId="9" fontId="8" fillId="0" borderId="0" applyFont="0" applyFill="0" applyBorder="0" applyAlignment="0" applyProtection="0">
      <alignment vertical="center"/>
    </xf>
    <xf numFmtId="37" fontId="113" fillId="0" borderId="0">
      <alignment vertical="center"/>
    </xf>
    <xf numFmtId="0" fontId="89" fillId="0" borderId="22">
      <alignment horizontal="center" vertical="center"/>
    </xf>
    <xf numFmtId="37" fontId="113" fillId="0" borderId="0">
      <alignment vertical="center"/>
    </xf>
    <xf numFmtId="0" fontId="89" fillId="0" borderId="22">
      <alignment horizontal="center" vertical="center"/>
    </xf>
    <xf numFmtId="37" fontId="113" fillId="0" borderId="0">
      <alignment vertical="center"/>
    </xf>
    <xf numFmtId="0" fontId="89" fillId="0" borderId="22">
      <alignment horizontal="center" vertical="center"/>
    </xf>
    <xf numFmtId="9" fontId="8" fillId="0" borderId="0" applyFont="0" applyFill="0" applyBorder="0" applyAlignment="0" applyProtection="0">
      <alignment vertical="center"/>
    </xf>
    <xf numFmtId="189" fontId="83" fillId="0" borderId="0">
      <alignment vertical="center"/>
    </xf>
    <xf numFmtId="0" fontId="91" fillId="0" borderId="0">
      <alignment vertical="center"/>
    </xf>
    <xf numFmtId="9" fontId="8" fillId="0" borderId="0" applyFont="0" applyFill="0" applyBorder="0" applyAlignment="0" applyProtection="0">
      <alignment vertical="center"/>
    </xf>
    <xf numFmtId="14" fontId="81" fillId="0" borderId="0">
      <alignment horizontal="center" vertical="center" wrapText="1"/>
      <protection locked="0"/>
    </xf>
    <xf numFmtId="3" fontId="8" fillId="0" borderId="0" applyFont="0" applyFill="0" applyBorder="0" applyAlignment="0" applyProtection="0">
      <alignment vertical="center"/>
    </xf>
    <xf numFmtId="10" fontId="8" fillId="0" borderId="0" applyFont="0" applyFill="0" applyBorder="0" applyAlignment="0" applyProtection="0">
      <alignment vertical="center"/>
    </xf>
    <xf numFmtId="0" fontId="8" fillId="0" borderId="0">
      <alignment vertical="center"/>
    </xf>
    <xf numFmtId="0" fontId="101" fillId="58" borderId="27">
      <alignment vertical="center"/>
      <protection locked="0"/>
    </xf>
    <xf numFmtId="9" fontId="8" fillId="0" borderId="0" applyFont="0" applyFill="0" applyBorder="0" applyAlignment="0" applyProtection="0">
      <alignment vertical="center"/>
    </xf>
    <xf numFmtId="190" fontId="8" fillId="0" borderId="0" applyFont="0" applyFill="0" applyProtection="0">
      <alignment vertical="center"/>
    </xf>
    <xf numFmtId="9" fontId="8" fillId="0" borderId="0" applyFont="0" applyFill="0" applyBorder="0" applyAlignment="0" applyProtection="0">
      <alignment vertical="center"/>
    </xf>
    <xf numFmtId="0" fontId="8" fillId="0" borderId="0" applyNumberFormat="0" applyFont="0" applyFill="0" applyBorder="0" applyAlignment="0" applyProtection="0">
      <alignment horizontal="left" vertical="center"/>
    </xf>
    <xf numFmtId="15" fontId="8" fillId="0" borderId="0" applyFont="0" applyFill="0" applyBorder="0" applyAlignment="0" applyProtection="0">
      <alignment vertical="center"/>
    </xf>
    <xf numFmtId="0" fontId="89" fillId="0" borderId="22">
      <alignment horizontal="center" vertical="center"/>
    </xf>
    <xf numFmtId="0" fontId="83" fillId="0" borderId="7" applyNumberFormat="0" applyFill="0" applyProtection="0">
      <alignment horizontal="right" vertical="center"/>
    </xf>
    <xf numFmtId="15" fontId="8" fillId="0" borderId="0" applyFont="0" applyFill="0" applyBorder="0" applyAlignment="0" applyProtection="0">
      <alignment vertical="center"/>
    </xf>
    <xf numFmtId="0" fontId="83" fillId="0" borderId="7" applyNumberFormat="0" applyFill="0" applyProtection="0">
      <alignment horizontal="right" vertical="center"/>
    </xf>
    <xf numFmtId="4" fontId="8" fillId="0" borderId="0" applyFont="0" applyFill="0" applyBorder="0" applyAlignment="0" applyProtection="0">
      <alignment vertical="center"/>
    </xf>
    <xf numFmtId="0" fontId="8" fillId="0" borderId="0">
      <alignment vertical="center"/>
    </xf>
    <xf numFmtId="4" fontId="8" fillId="0" borderId="0" applyFont="0" applyFill="0" applyBorder="0" applyAlignment="0" applyProtection="0">
      <alignment vertical="center"/>
    </xf>
    <xf numFmtId="0" fontId="83" fillId="0" borderId="7" applyNumberFormat="0" applyFill="0" applyProtection="0">
      <alignment horizontal="right" vertical="center"/>
    </xf>
    <xf numFmtId="0" fontId="89" fillId="0" borderId="22">
      <alignment horizontal="center" vertical="center"/>
    </xf>
    <xf numFmtId="0" fontId="89" fillId="0" borderId="22">
      <alignment horizontal="center" vertical="center"/>
    </xf>
    <xf numFmtId="0" fontId="89" fillId="0" borderId="22">
      <alignment horizontal="center" vertical="center"/>
    </xf>
    <xf numFmtId="0" fontId="89" fillId="0" borderId="22">
      <alignment horizontal="center" vertical="center"/>
    </xf>
    <xf numFmtId="3" fontId="8" fillId="0" borderId="0" applyFont="0" applyFill="0" applyBorder="0" applyAlignment="0" applyProtection="0">
      <alignment vertical="center"/>
    </xf>
    <xf numFmtId="0" fontId="8" fillId="60" borderId="0" applyNumberFormat="0" applyFont="0" applyBorder="0" applyAlignment="0" applyProtection="0">
      <alignment vertical="center"/>
    </xf>
    <xf numFmtId="0" fontId="101" fillId="58" borderId="27">
      <alignment vertical="center"/>
      <protection locked="0"/>
    </xf>
    <xf numFmtId="0" fontId="114" fillId="0" borderId="0">
      <alignment vertical="center"/>
    </xf>
    <xf numFmtId="0" fontId="101" fillId="58" borderId="27">
      <alignment vertical="center"/>
      <protection locked="0"/>
    </xf>
    <xf numFmtId="0" fontId="101" fillId="58" borderId="27">
      <alignment vertical="center"/>
      <protection locked="0"/>
    </xf>
    <xf numFmtId="0" fontId="8"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43" fontId="0"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99" fillId="0" borderId="0" applyNumberForma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pplyProtection="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09" fillId="0" borderId="33"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93" fillId="0" borderId="23"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3" fillId="0" borderId="7" applyNumberFormat="0" applyFill="0" applyProtection="0">
      <alignment horizontal="right" vertical="center"/>
    </xf>
    <xf numFmtId="9" fontId="8" fillId="0" borderId="0" applyFont="0" applyFill="0" applyBorder="0" applyAlignment="0" applyProtection="0">
      <alignment vertical="center"/>
    </xf>
    <xf numFmtId="0" fontId="106" fillId="0" borderId="30"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15" fillId="0" borderId="34"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91" fontId="8" fillId="0" borderId="0" applyFont="0" applyFill="0" applyBorder="0" applyAlignment="0" applyProtection="0">
      <alignment vertical="center"/>
    </xf>
    <xf numFmtId="0" fontId="83" fillId="0" borderId="7" applyNumberFormat="0" applyFill="0" applyProtection="0">
      <alignment horizontal="right" vertical="center"/>
    </xf>
    <xf numFmtId="0" fontId="83" fillId="0" borderId="7" applyNumberFormat="0" applyFill="0" applyProtection="0">
      <alignment horizontal="right" vertical="center"/>
    </xf>
    <xf numFmtId="0" fontId="87" fillId="0" borderId="21" applyNumberFormat="0" applyFill="0" applyAlignment="0" applyProtection="0">
      <alignment vertical="center"/>
    </xf>
    <xf numFmtId="0" fontId="87" fillId="0" borderId="21" applyNumberFormat="0" applyFill="0" applyAlignment="0" applyProtection="0">
      <alignment vertical="center"/>
    </xf>
    <xf numFmtId="0" fontId="93" fillId="0" borderId="23" applyNumberFormat="0" applyFill="0" applyAlignment="0" applyProtection="0">
      <alignment vertical="center"/>
    </xf>
    <xf numFmtId="0" fontId="87" fillId="0" borderId="21" applyNumberFormat="0" applyFill="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97" fillId="0" borderId="25" applyNumberFormat="0" applyFill="0" applyAlignment="0" applyProtection="0">
      <alignment vertical="center"/>
    </xf>
    <xf numFmtId="0" fontId="82" fillId="37" borderId="0" applyNumberFormat="0" applyBorder="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93" fillId="0" borderId="23" applyNumberFormat="0" applyFill="0" applyAlignment="0" applyProtection="0">
      <alignment vertical="center"/>
    </xf>
    <xf numFmtId="0" fontId="115" fillId="0" borderId="34" applyNumberFormat="0" applyFill="0" applyAlignment="0" applyProtection="0">
      <alignment vertical="center"/>
    </xf>
    <xf numFmtId="0" fontId="82" fillId="37" borderId="0" applyNumberFormat="0" applyBorder="0" applyAlignment="0" applyProtection="0">
      <alignment vertical="center"/>
    </xf>
    <xf numFmtId="0" fontId="97" fillId="0" borderId="25" applyNumberFormat="0" applyFill="0" applyAlignment="0" applyProtection="0">
      <alignment vertical="center"/>
    </xf>
    <xf numFmtId="0" fontId="82" fillId="37" borderId="0" applyNumberFormat="0" applyBorder="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0" fontId="97" fillId="0" borderId="25" applyNumberFormat="0" applyFill="0" applyAlignment="0" applyProtection="0">
      <alignment vertical="center"/>
    </xf>
    <xf numFmtId="1" fontId="83" fillId="0" borderId="19" applyFill="0" applyProtection="0">
      <alignment horizontal="center" vertical="center"/>
    </xf>
    <xf numFmtId="0" fontId="115"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15" fillId="0" borderId="0" applyNumberFormat="0" applyFill="0" applyBorder="0" applyAlignment="0" applyProtection="0">
      <alignment vertical="center"/>
    </xf>
    <xf numFmtId="192" fontId="0" fillId="0" borderId="0" applyFon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97"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0" fillId="0" borderId="0">
      <alignment vertical="center"/>
    </xf>
    <xf numFmtId="0" fontId="99" fillId="0" borderId="0" applyNumberFormat="0" applyFill="0" applyBorder="0" applyAlignment="0" applyProtection="0">
      <alignment vertical="center"/>
    </xf>
    <xf numFmtId="0" fontId="0" fillId="0" borderId="0">
      <alignment vertical="center"/>
    </xf>
    <xf numFmtId="0" fontId="102" fillId="50" borderId="29" applyNumberFormat="0" applyAlignment="0" applyProtection="0">
      <alignment vertical="center"/>
    </xf>
    <xf numFmtId="0" fontId="99" fillId="0" borderId="0" applyNumberFormat="0" applyFill="0" applyBorder="0" applyAlignment="0" applyProtection="0">
      <alignment vertical="center"/>
    </xf>
    <xf numFmtId="0" fontId="117" fillId="0" borderId="7" applyNumberFormat="0" applyFill="0" applyProtection="0">
      <alignment horizontal="center" vertical="center"/>
    </xf>
    <xf numFmtId="0" fontId="117" fillId="0" borderId="7" applyNumberFormat="0" applyFill="0" applyProtection="0">
      <alignment horizontal="center" vertical="center"/>
    </xf>
    <xf numFmtId="0" fontId="117" fillId="0" borderId="7" applyNumberFormat="0" applyFill="0" applyProtection="0">
      <alignment horizontal="center" vertical="center"/>
    </xf>
    <xf numFmtId="0" fontId="117" fillId="0" borderId="7" applyNumberFormat="0" applyFill="0" applyProtection="0">
      <alignment horizontal="center" vertical="center"/>
    </xf>
    <xf numFmtId="0" fontId="117" fillId="0" borderId="7" applyNumberFormat="0" applyFill="0" applyProtection="0">
      <alignment horizontal="center" vertical="center"/>
    </xf>
    <xf numFmtId="0" fontId="88" fillId="45" borderId="0" applyNumberFormat="0" applyBorder="0" applyAlignment="0" applyProtection="0">
      <alignment vertical="center"/>
    </xf>
    <xf numFmtId="0" fontId="117" fillId="0" borderId="7" applyNumberFormat="0" applyFill="0" applyProtection="0">
      <alignment horizontal="center" vertical="center"/>
    </xf>
    <xf numFmtId="0" fontId="117" fillId="0" borderId="7" applyNumberFormat="0" applyFill="0" applyProtection="0">
      <alignment horizontal="center" vertical="center"/>
    </xf>
    <xf numFmtId="0" fontId="117" fillId="0" borderId="7" applyNumberFormat="0" applyFill="0" applyProtection="0">
      <alignment horizontal="center" vertical="center"/>
    </xf>
    <xf numFmtId="0" fontId="118" fillId="0" borderId="0" applyNumberFormat="0" applyFill="0" applyBorder="0" applyAlignment="0" applyProtection="0">
      <alignment vertical="center"/>
    </xf>
    <xf numFmtId="0" fontId="118" fillId="0" borderId="0" applyNumberFormat="0" applyFill="0" applyBorder="0" applyAlignment="0" applyProtection="0">
      <alignment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88" fillId="45" borderId="0" applyNumberFormat="0" applyBorder="0" applyAlignment="0" applyProtection="0">
      <alignment vertical="center"/>
    </xf>
    <xf numFmtId="0" fontId="119" fillId="0" borderId="0" applyNumberFormat="0" applyFill="0" applyBorder="0" applyAlignment="0" applyProtection="0">
      <alignment vertical="center"/>
    </xf>
    <xf numFmtId="0" fontId="88" fillId="45" borderId="0" applyNumberFormat="0" applyBorder="0" applyAlignment="0" applyProtection="0">
      <alignment vertical="center"/>
    </xf>
    <xf numFmtId="0" fontId="119" fillId="0" borderId="0" applyNumberFormat="0" applyFill="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119" fillId="0" borderId="0" applyNumberFormat="0" applyFill="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119" fillId="0" borderId="0" applyNumberFormat="0" applyFill="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119" fillId="0" borderId="0" applyNumberFormat="0" applyFill="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120" fillId="51" borderId="0" applyNumberFormat="0" applyBorder="0" applyAlignment="0" applyProtection="0">
      <alignment vertical="center"/>
    </xf>
    <xf numFmtId="0" fontId="88" fillId="45" borderId="0" applyNumberFormat="0" applyBorder="0" applyAlignment="0" applyProtection="0">
      <alignment vertical="center"/>
    </xf>
    <xf numFmtId="0" fontId="120" fillId="51" borderId="0" applyNumberFormat="0" applyBorder="0" applyAlignment="0" applyProtection="0">
      <alignment vertical="center"/>
    </xf>
    <xf numFmtId="0" fontId="120" fillId="51" borderId="0" applyNumberFormat="0" applyBorder="0" applyAlignment="0" applyProtection="0">
      <alignment vertical="center"/>
    </xf>
    <xf numFmtId="0" fontId="120"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120" fillId="45" borderId="0" applyNumberFormat="0" applyBorder="0" applyAlignment="0" applyProtection="0">
      <alignment vertical="center"/>
    </xf>
    <xf numFmtId="0" fontId="120" fillId="45" borderId="0" applyNumberFormat="0" applyBorder="0" applyAlignment="0" applyProtection="0">
      <alignment vertical="center"/>
    </xf>
    <xf numFmtId="0" fontId="120" fillId="45" borderId="0" applyNumberFormat="0" applyBorder="0" applyAlignment="0" applyProtection="0">
      <alignment vertical="center"/>
    </xf>
    <xf numFmtId="0" fontId="120" fillId="45" borderId="0" applyNumberFormat="0" applyBorder="0" applyAlignment="0" applyProtection="0">
      <alignment vertical="center"/>
    </xf>
    <xf numFmtId="0" fontId="120" fillId="45" borderId="0" applyNumberFormat="0" applyBorder="0" applyAlignment="0" applyProtection="0">
      <alignment vertical="center"/>
    </xf>
    <xf numFmtId="0" fontId="0" fillId="0" borderId="0">
      <alignment vertical="center"/>
    </xf>
    <xf numFmtId="0" fontId="120" fillId="45" borderId="0" applyNumberFormat="0" applyBorder="0" applyAlignment="0" applyProtection="0">
      <alignment vertical="center"/>
    </xf>
    <xf numFmtId="0" fontId="120" fillId="45" borderId="0" applyNumberFormat="0" applyBorder="0" applyAlignment="0" applyProtection="0">
      <alignment vertical="center"/>
    </xf>
    <xf numFmtId="0" fontId="95" fillId="52" borderId="0" applyNumberFormat="0" applyBorder="0" applyAlignment="0" applyProtection="0">
      <alignment vertical="center"/>
    </xf>
    <xf numFmtId="0" fontId="120" fillId="45" borderId="0" applyNumberFormat="0" applyBorder="0" applyAlignment="0" applyProtection="0">
      <alignment vertical="center"/>
    </xf>
    <xf numFmtId="0" fontId="85" fillId="45"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100" fillId="0" borderId="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0" fillId="0" borderId="20"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1" fillId="0" borderId="35" applyNumberFormat="0" applyFill="0" applyAlignment="0" applyProtection="0">
      <alignment vertical="center"/>
    </xf>
    <xf numFmtId="0" fontId="8" fillId="0" borderId="0">
      <alignment vertical="center"/>
    </xf>
    <xf numFmtId="0" fontId="82" fillId="37" borderId="0" applyNumberFormat="0" applyBorder="0" applyAlignment="0" applyProtection="0">
      <alignment vertical="center"/>
    </xf>
    <xf numFmtId="0" fontId="8" fillId="0" borderId="0">
      <alignment vertical="center"/>
    </xf>
    <xf numFmtId="0" fontId="82" fillId="37" borderId="0" applyNumberFormat="0" applyBorder="0" applyAlignment="0" applyProtection="0">
      <alignment vertical="center"/>
    </xf>
    <xf numFmtId="0" fontId="8" fillId="0" borderId="0">
      <alignment vertical="center"/>
    </xf>
    <xf numFmtId="0" fontId="82" fillId="37" borderId="0" applyNumberFormat="0" applyBorder="0" applyAlignment="0" applyProtection="0">
      <alignment vertical="center"/>
    </xf>
    <xf numFmtId="0" fontId="8" fillId="0" borderId="0">
      <alignment vertical="center"/>
    </xf>
    <xf numFmtId="0" fontId="8" fillId="0" borderId="0">
      <alignment vertical="center"/>
    </xf>
    <xf numFmtId="0" fontId="82" fillId="37" borderId="0" applyNumberFormat="0" applyBorder="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122" fillId="42" borderId="36" applyNumberFormat="0" applyAlignment="0" applyProtection="0">
      <alignment vertical="center"/>
    </xf>
    <xf numFmtId="0" fontId="0" fillId="0" borderId="0">
      <alignment vertical="center"/>
    </xf>
    <xf numFmtId="0" fontId="8" fillId="0" borderId="0">
      <alignment vertical="center"/>
    </xf>
    <xf numFmtId="0" fontId="0" fillId="0" borderId="0">
      <alignment vertical="center"/>
    </xf>
    <xf numFmtId="0" fontId="0" fillId="40" borderId="26" applyNumberFormat="0" applyFont="0" applyAlignment="0" applyProtection="0">
      <alignment vertical="center"/>
    </xf>
    <xf numFmtId="0" fontId="8" fillId="0" borderId="0">
      <alignment vertical="center"/>
    </xf>
    <xf numFmtId="0" fontId="0" fillId="40" borderId="26"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40" borderId="26" applyNumberFormat="0" applyFont="0" applyAlignment="0" applyProtection="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0" fillId="0" borderId="0">
      <alignment vertical="center"/>
    </xf>
    <xf numFmtId="0" fontId="0" fillId="40" borderId="26"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8" fillId="63" borderId="0" applyNumberFormat="0" applyBorder="0" applyAlignment="0" applyProtection="0">
      <alignment vertical="center"/>
    </xf>
    <xf numFmtId="0" fontId="8" fillId="0" borderId="0">
      <alignment vertical="center"/>
    </xf>
    <xf numFmtId="0" fontId="78" fillId="6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103"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8" fillId="5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6" fillId="39" borderId="2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2" fillId="42" borderId="36" applyNumberFormat="0" applyAlignment="0" applyProtection="0">
      <alignment vertical="center"/>
    </xf>
    <xf numFmtId="0" fontId="8" fillId="0" borderId="0">
      <alignment vertical="center"/>
    </xf>
    <xf numFmtId="0" fontId="8" fillId="0" borderId="0">
      <alignment vertical="center"/>
    </xf>
    <xf numFmtId="0" fontId="122" fillId="42" borderId="36" applyNumberFormat="0" applyAlignment="0" applyProtection="0">
      <alignment vertical="center"/>
    </xf>
    <xf numFmtId="0" fontId="96" fillId="39" borderId="2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102" fillId="50" borderId="29" applyNumberFormat="0" applyAlignment="0" applyProtection="0">
      <alignment vertical="center"/>
    </xf>
    <xf numFmtId="0" fontId="8" fillId="0" borderId="0">
      <alignment vertical="center"/>
    </xf>
    <xf numFmtId="0" fontId="102" fillId="50" borderId="29" applyNumberFormat="0" applyAlignment="0" applyProtection="0">
      <alignment vertical="center"/>
    </xf>
    <xf numFmtId="0" fontId="8" fillId="0" borderId="0">
      <alignment vertical="center"/>
    </xf>
    <xf numFmtId="0" fontId="102" fillId="50" borderId="29" applyNumberFormat="0" applyAlignment="0" applyProtection="0">
      <alignment vertical="center"/>
    </xf>
    <xf numFmtId="0" fontId="8" fillId="0" borderId="0">
      <alignment vertical="center"/>
    </xf>
    <xf numFmtId="0" fontId="102" fillId="50" borderId="29" applyNumberFormat="0" applyAlignment="0" applyProtection="0">
      <alignment vertical="center"/>
    </xf>
    <xf numFmtId="0" fontId="8" fillId="0" borderId="0">
      <alignment vertical="center"/>
    </xf>
    <xf numFmtId="0" fontId="102" fillId="50" borderId="29" applyNumberFormat="0" applyAlignment="0" applyProtection="0">
      <alignment vertical="center"/>
    </xf>
    <xf numFmtId="0" fontId="8" fillId="0" borderId="0">
      <alignment vertical="center"/>
    </xf>
    <xf numFmtId="0" fontId="8" fillId="0" borderId="0">
      <alignment vertical="center"/>
    </xf>
    <xf numFmtId="0" fontId="90" fillId="37" borderId="0" applyNumberFormat="0" applyBorder="0" applyAlignment="0" applyProtection="0">
      <alignment vertical="center"/>
    </xf>
    <xf numFmtId="0" fontId="102" fillId="50"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96" fillId="39" borderId="24" applyNumberFormat="0" applyAlignment="0" applyProtection="0">
      <alignment vertical="center"/>
    </xf>
    <xf numFmtId="0" fontId="8" fillId="0" borderId="0">
      <alignment vertical="center"/>
    </xf>
    <xf numFmtId="0" fontId="96" fillId="39" borderId="24" applyNumberFormat="0" applyAlignment="0" applyProtection="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3" fillId="0" borderId="0">
      <alignment vertical="center"/>
    </xf>
    <xf numFmtId="0" fontId="8" fillId="0" borderId="0">
      <alignment vertical="center"/>
    </xf>
    <xf numFmtId="0" fontId="8" fillId="0" borderId="0">
      <alignment vertical="center"/>
    </xf>
    <xf numFmtId="0" fontId="8" fillId="0" borderId="0">
      <alignment vertical="center"/>
    </xf>
    <xf numFmtId="0" fontId="96" fillId="39" borderId="24" applyNumberFormat="0" applyAlignment="0" applyProtection="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121" fillId="0" borderId="35" applyNumberFormat="0" applyFill="0" applyAlignment="0" applyProtection="0">
      <alignment vertical="center"/>
    </xf>
    <xf numFmtId="0" fontId="0" fillId="0" borderId="0">
      <alignment vertical="center"/>
    </xf>
    <xf numFmtId="0" fontId="0" fillId="0" borderId="0">
      <alignment vertical="center"/>
    </xf>
    <xf numFmtId="0" fontId="121" fillId="0" borderId="3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1" fillId="0" borderId="35" applyNumberFormat="0" applyFill="0" applyAlignment="0" applyProtection="0">
      <alignment vertical="center"/>
    </xf>
    <xf numFmtId="0" fontId="0" fillId="0" borderId="0">
      <alignment vertical="center"/>
    </xf>
    <xf numFmtId="0" fontId="0" fillId="0" borderId="0">
      <alignment vertical="center"/>
    </xf>
    <xf numFmtId="0" fontId="121" fillId="0" borderId="35" applyNumberFormat="0" applyFill="0" applyAlignment="0" applyProtection="0">
      <alignment vertical="center"/>
    </xf>
    <xf numFmtId="0" fontId="0" fillId="0" borderId="0">
      <alignment vertical="center"/>
    </xf>
    <xf numFmtId="0" fontId="0" fillId="0" borderId="0">
      <alignment vertical="center"/>
    </xf>
    <xf numFmtId="0" fontId="121" fillId="0" borderId="35" applyNumberFormat="0" applyFill="0" applyAlignment="0" applyProtection="0">
      <alignment vertical="center"/>
    </xf>
    <xf numFmtId="0" fontId="0" fillId="0" borderId="0">
      <alignment vertical="center"/>
    </xf>
    <xf numFmtId="0" fontId="0" fillId="0" borderId="0">
      <alignment vertical="center"/>
    </xf>
    <xf numFmtId="0" fontId="121" fillId="0" borderId="3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pplyAlignment="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0" fillId="0" borderId="0">
      <alignment vertical="center"/>
    </xf>
    <xf numFmtId="0" fontId="94" fillId="0" borderId="1">
      <alignment horizontal="left" vertical="center"/>
    </xf>
    <xf numFmtId="0" fontId="94" fillId="0" borderId="1">
      <alignment horizontal="left" vertical="center"/>
    </xf>
    <xf numFmtId="0" fontId="0" fillId="40" borderId="26" applyNumberFormat="0" applyFont="0" applyAlignment="0" applyProtection="0">
      <alignment vertical="center"/>
    </xf>
    <xf numFmtId="0" fontId="94" fillId="0" borderId="1">
      <alignment horizontal="left" vertical="center"/>
    </xf>
    <xf numFmtId="0" fontId="94" fillId="0" borderId="1">
      <alignment horizontal="left" vertical="center"/>
    </xf>
    <xf numFmtId="0" fontId="0" fillId="40" borderId="26" applyNumberFormat="0" applyFont="0" applyAlignment="0" applyProtection="0">
      <alignment vertical="center"/>
    </xf>
    <xf numFmtId="0" fontId="94" fillId="0" borderId="1">
      <alignment horizontal="left" vertical="center"/>
    </xf>
    <xf numFmtId="0" fontId="94" fillId="0" borderId="1">
      <alignment horizontal="left" vertical="center"/>
    </xf>
    <xf numFmtId="0" fontId="94"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3" fillId="39" borderId="29" applyNumberFormat="0" applyAlignment="0" applyProtection="0">
      <alignment vertical="center"/>
    </xf>
    <xf numFmtId="0" fontId="8" fillId="0" borderId="0">
      <alignment vertical="center"/>
    </xf>
    <xf numFmtId="1" fontId="83" fillId="0" borderId="19" applyFill="0" applyProtection="0">
      <alignment horizontal="center" vertical="center"/>
    </xf>
    <xf numFmtId="0" fontId="8" fillId="0" borderId="0">
      <alignment vertical="center"/>
    </xf>
    <xf numFmtId="0" fontId="123" fillId="39" borderId="29" applyNumberFormat="0" applyAlignment="0" applyProtection="0">
      <alignment vertical="center"/>
    </xf>
    <xf numFmtId="0" fontId="8" fillId="0" borderId="0">
      <alignment vertical="center"/>
    </xf>
    <xf numFmtId="0" fontId="8" fillId="0" borderId="0">
      <alignment vertical="center"/>
    </xf>
    <xf numFmtId="0" fontId="123" fillId="39" borderId="29" applyNumberFormat="0" applyAlignment="0" applyProtection="0">
      <alignment vertical="center"/>
    </xf>
    <xf numFmtId="0" fontId="6" fillId="0" borderId="0">
      <alignment vertical="center"/>
    </xf>
    <xf numFmtId="0" fontId="6" fillId="0" borderId="0">
      <alignment vertical="center"/>
    </xf>
    <xf numFmtId="0" fontId="123" fillId="39" borderId="29" applyNumberFormat="0" applyAlignment="0" applyProtection="0">
      <alignment vertical="center"/>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center"/>
    </xf>
    <xf numFmtId="0" fontId="82" fillId="37" borderId="0" applyNumberFormat="0" applyBorder="0" applyAlignment="0" applyProtection="0">
      <alignment vertical="center"/>
    </xf>
    <xf numFmtId="0" fontId="82" fillId="37" borderId="0" applyNumberFormat="0" applyBorder="0" applyAlignment="0" applyProtection="0">
      <alignment vertical="center"/>
    </xf>
    <xf numFmtId="0" fontId="82" fillId="37" borderId="0" applyNumberFormat="0" applyBorder="0" applyAlignment="0" applyProtection="0">
      <alignment vertical="center"/>
    </xf>
    <xf numFmtId="0" fontId="82" fillId="37" borderId="0" applyNumberFormat="0" applyBorder="0" applyAlignment="0" applyProtection="0">
      <alignment vertical="center"/>
    </xf>
    <xf numFmtId="0" fontId="82" fillId="37" borderId="0" applyNumberFormat="0" applyBorder="0" applyAlignment="0" applyProtection="0">
      <alignment vertical="center"/>
    </xf>
    <xf numFmtId="0" fontId="82" fillId="37" borderId="0" applyNumberFormat="0" applyBorder="0" applyAlignment="0" applyProtection="0">
      <alignment vertical="center"/>
    </xf>
    <xf numFmtId="0" fontId="82" fillId="37" borderId="0" applyNumberFormat="0" applyBorder="0" applyAlignment="0" applyProtection="0">
      <alignment vertical="center"/>
    </xf>
    <xf numFmtId="0" fontId="82" fillId="37"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119" fillId="0" borderId="0" applyNumberFormat="0" applyFill="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119" fillId="0" borderId="0" applyNumberFormat="0" applyFill="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90" fillId="37" borderId="0" applyNumberFormat="0" applyBorder="0" applyAlignment="0" applyProtection="0">
      <alignment vertical="center"/>
    </xf>
    <xf numFmtId="0" fontId="90" fillId="37" borderId="0" applyNumberFormat="0" applyBorder="0" applyAlignment="0" applyProtection="0">
      <alignment vertical="center"/>
    </xf>
    <xf numFmtId="0" fontId="90" fillId="37" borderId="0" applyNumberFormat="0" applyBorder="0" applyAlignment="0" applyProtection="0">
      <alignment vertical="center"/>
    </xf>
    <xf numFmtId="0" fontId="90" fillId="37" borderId="0" applyNumberFormat="0" applyBorder="0" applyAlignment="0" applyProtection="0">
      <alignment vertical="center"/>
    </xf>
    <xf numFmtId="0" fontId="90" fillId="37" borderId="0" applyNumberFormat="0" applyBorder="0" applyAlignment="0" applyProtection="0">
      <alignment vertical="center"/>
    </xf>
    <xf numFmtId="0" fontId="83" fillId="0" borderId="7" applyNumberFormat="0" applyFill="0" applyProtection="0">
      <alignment horizontal="left" vertical="center"/>
    </xf>
    <xf numFmtId="0" fontId="90" fillId="37" borderId="0" applyNumberFormat="0" applyBorder="0" applyAlignment="0" applyProtection="0">
      <alignment vertical="center"/>
    </xf>
    <xf numFmtId="0" fontId="90" fillId="37" borderId="0" applyNumberFormat="0" applyBorder="0" applyAlignment="0" applyProtection="0">
      <alignment vertical="center"/>
    </xf>
    <xf numFmtId="0" fontId="90" fillId="37"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82" fillId="43" borderId="0" applyNumberFormat="0" applyBorder="0" applyAlignment="0" applyProtection="0">
      <alignment vertical="center"/>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32" applyNumberFormat="0" applyFill="0" applyAlignment="0" applyProtection="0">
      <alignment vertical="center"/>
    </xf>
    <xf numFmtId="0" fontId="128" fillId="0" borderId="0" applyNumberFormat="0" applyFill="0" applyBorder="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32"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128" fillId="0" borderId="0" applyNumberFormat="0" applyFill="0" applyBorder="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128" fillId="0" borderId="0" applyNumberFormat="0" applyFill="0" applyBorder="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4" fontId="0" fillId="0" borderId="0" applyFont="0" applyFill="0" applyBorder="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80" fillId="0" borderId="20" applyNumberFormat="0" applyFill="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3" fillId="39" borderId="29"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22" fillId="42" borderId="36" applyNumberFormat="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21" fillId="0" borderId="35" applyNumberFormat="0" applyFill="0" applyAlignment="0" applyProtection="0">
      <alignment vertical="center"/>
    </xf>
    <xf numFmtId="0" fontId="100" fillId="0" borderId="0">
      <alignment vertical="center"/>
    </xf>
    <xf numFmtId="193" fontId="0" fillId="0" borderId="0" applyFont="0" applyFill="0" applyBorder="0" applyAlignment="0" applyProtection="0">
      <alignment vertical="center"/>
    </xf>
    <xf numFmtId="0" fontId="102" fillId="50" borderId="29" applyNumberFormat="0" applyAlignment="0" applyProtection="0">
      <alignment vertical="center"/>
    </xf>
    <xf numFmtId="0" fontId="8"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5" fillId="64" borderId="0" applyNumberFormat="0" applyBorder="0" applyAlignment="0" applyProtection="0">
      <alignment vertical="center"/>
    </xf>
    <xf numFmtId="0" fontId="105" fillId="64" borderId="0" applyNumberFormat="0" applyBorder="0" applyAlignment="0" applyProtection="0">
      <alignment vertical="center"/>
    </xf>
    <xf numFmtId="0" fontId="105" fillId="59" borderId="0" applyNumberFormat="0" applyBorder="0" applyAlignment="0" applyProtection="0">
      <alignment vertical="center"/>
    </xf>
    <xf numFmtId="0" fontId="105" fillId="65" borderId="0" applyNumberFormat="0" applyBorder="0" applyAlignment="0" applyProtection="0">
      <alignment vertical="center"/>
    </xf>
    <xf numFmtId="0" fontId="105" fillId="65" borderId="0" applyNumberFormat="0" applyBorder="0" applyAlignment="0" applyProtection="0">
      <alignment vertical="center"/>
    </xf>
    <xf numFmtId="0" fontId="78" fillId="53" borderId="0" applyNumberFormat="0" applyBorder="0" applyAlignment="0" applyProtection="0">
      <alignment vertical="center"/>
    </xf>
    <xf numFmtId="0" fontId="78" fillId="53" borderId="0" applyNumberFormat="0" applyBorder="0" applyAlignment="0" applyProtection="0">
      <alignment vertical="center"/>
    </xf>
    <xf numFmtId="0" fontId="78" fillId="53" borderId="0" applyNumberFormat="0" applyBorder="0" applyAlignment="0" applyProtection="0">
      <alignment vertical="center"/>
    </xf>
    <xf numFmtId="0" fontId="78" fillId="66" borderId="0" applyNumberFormat="0" applyBorder="0" applyAlignment="0" applyProtection="0">
      <alignment vertical="center"/>
    </xf>
    <xf numFmtId="0" fontId="78" fillId="66" borderId="0" applyNumberFormat="0" applyBorder="0" applyAlignment="0" applyProtection="0">
      <alignment vertical="center"/>
    </xf>
    <xf numFmtId="0" fontId="78" fillId="48" borderId="0" applyNumberFormat="0" applyBorder="0" applyAlignment="0" applyProtection="0">
      <alignment vertical="center"/>
    </xf>
    <xf numFmtId="0" fontId="78" fillId="48" borderId="0" applyNumberFormat="0" applyBorder="0" applyAlignment="0" applyProtection="0">
      <alignment vertical="center"/>
    </xf>
    <xf numFmtId="0" fontId="78" fillId="35"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67" borderId="0" applyNumberFormat="0" applyBorder="0" applyAlignment="0" applyProtection="0">
      <alignment vertical="center"/>
    </xf>
    <xf numFmtId="0" fontId="78" fillId="67" borderId="0" applyNumberFormat="0" applyBorder="0" applyAlignment="0" applyProtection="0">
      <alignment vertical="center"/>
    </xf>
    <xf numFmtId="0" fontId="78" fillId="67" borderId="0" applyNumberFormat="0" applyBorder="0" applyAlignment="0" applyProtection="0">
      <alignment vertical="center"/>
    </xf>
    <xf numFmtId="0" fontId="78" fillId="67"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38" borderId="0" applyNumberFormat="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78" fillId="68" borderId="0" applyNumberFormat="0" applyBorder="0" applyAlignment="0" applyProtection="0">
      <alignment vertical="center"/>
    </xf>
    <xf numFmtId="0" fontId="78" fillId="68" borderId="0" applyNumberFormat="0" applyBorder="0" applyAlignment="0" applyProtection="0">
      <alignment vertical="center"/>
    </xf>
    <xf numFmtId="176" fontId="83" fillId="0" borderId="19" applyFill="0" applyProtection="0">
      <alignment horizontal="right" vertical="center"/>
    </xf>
    <xf numFmtId="176" fontId="83" fillId="0" borderId="19" applyFill="0" applyProtection="0">
      <alignment horizontal="right" vertical="center"/>
    </xf>
    <xf numFmtId="176" fontId="83" fillId="0" borderId="19" applyFill="0" applyProtection="0">
      <alignment horizontal="right" vertical="center"/>
    </xf>
    <xf numFmtId="176" fontId="83" fillId="0" borderId="19" applyFill="0" applyProtection="0">
      <alignment horizontal="right" vertical="center"/>
    </xf>
    <xf numFmtId="176" fontId="83" fillId="0" borderId="19" applyFill="0" applyProtection="0">
      <alignment horizontal="right" vertical="center"/>
    </xf>
    <xf numFmtId="176" fontId="83" fillId="0" borderId="19" applyFill="0" applyProtection="0">
      <alignment horizontal="right" vertical="center"/>
    </xf>
    <xf numFmtId="176" fontId="83" fillId="0" borderId="19" applyFill="0" applyProtection="0">
      <alignment horizontal="right" vertical="center"/>
    </xf>
    <xf numFmtId="0" fontId="83" fillId="0" borderId="7" applyNumberFormat="0" applyFill="0" applyProtection="0">
      <alignment horizontal="left" vertical="center"/>
    </xf>
    <xf numFmtId="0" fontId="83" fillId="0" borderId="7" applyNumberFormat="0" applyFill="0" applyProtection="0">
      <alignment horizontal="left" vertical="center"/>
    </xf>
    <xf numFmtId="0" fontId="83" fillId="0" borderId="7" applyNumberFormat="0" applyFill="0" applyProtection="0">
      <alignment horizontal="left" vertical="center"/>
    </xf>
    <xf numFmtId="0" fontId="83" fillId="0" borderId="7" applyNumberFormat="0" applyFill="0" applyProtection="0">
      <alignment horizontal="left" vertical="center"/>
    </xf>
    <xf numFmtId="0" fontId="83" fillId="0" borderId="7" applyNumberFormat="0" applyFill="0" applyProtection="0">
      <alignment horizontal="left" vertical="center"/>
    </xf>
    <xf numFmtId="0" fontId="83" fillId="0" borderId="7" applyNumberFormat="0" applyFill="0" applyProtection="0">
      <alignment horizontal="lef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5" fillId="52" borderId="0" applyNumberFormat="0" applyBorder="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96" fillId="39" borderId="24"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0" fontId="102" fillId="50" borderId="29" applyNumberFormat="0" applyAlignment="0" applyProtection="0">
      <alignment vertical="center"/>
    </xf>
    <xf numFmtId="1" fontId="83" fillId="0" borderId="19" applyFill="0" applyProtection="0">
      <alignment horizontal="center" vertical="center"/>
    </xf>
    <xf numFmtId="1" fontId="83" fillId="0" borderId="19" applyFill="0" applyProtection="0">
      <alignment horizontal="center" vertical="center"/>
    </xf>
    <xf numFmtId="1" fontId="83" fillId="0" borderId="19" applyFill="0" applyProtection="0">
      <alignment horizontal="center" vertical="center"/>
    </xf>
    <xf numFmtId="1" fontId="83" fillId="0" borderId="19" applyFill="0" applyProtection="0">
      <alignment horizontal="center" vertical="center"/>
    </xf>
    <xf numFmtId="1" fontId="83" fillId="0" borderId="19" applyFill="0" applyProtection="0">
      <alignment horizontal="center" vertical="center"/>
    </xf>
    <xf numFmtId="0" fontId="129" fillId="0" borderId="0">
      <alignment vertical="center"/>
    </xf>
    <xf numFmtId="0" fontId="91"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130" fillId="0" borderId="0">
      <alignment vertical="top"/>
      <protection locked="0"/>
    </xf>
  </cellStyleXfs>
  <cellXfs count="519">
    <xf numFmtId="0" fontId="0" fillId="0" borderId="0" xfId="0" applyAlignment="1"/>
    <xf numFmtId="0" fontId="1" fillId="0" borderId="0" xfId="0" applyFont="1" applyFill="1" applyBorder="1" applyAlignment="1">
      <alignment vertical="center"/>
    </xf>
    <xf numFmtId="0" fontId="1" fillId="0" borderId="0" xfId="0" applyFont="1" applyFill="1" applyBorder="1" applyAlignment="1">
      <alignment vertical="center" wrapText="1"/>
    </xf>
    <xf numFmtId="0" fontId="2" fillId="0" borderId="0" xfId="1011" applyFont="1" applyFill="1" applyBorder="1" applyAlignment="1">
      <alignment horizontal="center" vertical="center"/>
    </xf>
    <xf numFmtId="0" fontId="2" fillId="0" borderId="0" xfId="1011" applyFont="1" applyFill="1" applyBorder="1" applyAlignment="1">
      <alignment horizontal="center" vertical="center" wrapText="1"/>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1011" applyFont="1" applyFill="1" applyBorder="1" applyAlignment="1">
      <alignment horizontal="center" vertical="center"/>
    </xf>
    <xf numFmtId="0" fontId="1" fillId="0" borderId="1" xfId="0" applyFont="1" applyFill="1" applyBorder="1" applyAlignment="1">
      <alignment vertical="center" wrapText="1"/>
    </xf>
    <xf numFmtId="0" fontId="1" fillId="0" borderId="1" xfId="0" applyFont="1" applyFill="1" applyBorder="1" applyAlignment="1">
      <alignment horizontal="center" vertical="center"/>
    </xf>
    <xf numFmtId="0" fontId="6" fillId="0" borderId="0" xfId="225" applyFont="1" applyFill="1" applyBorder="1" applyAlignment="1">
      <alignment vertical="center"/>
    </xf>
    <xf numFmtId="0" fontId="7" fillId="0" borderId="0" xfId="225" applyFont="1" applyFill="1" applyBorder="1" applyAlignment="1">
      <alignment vertical="center"/>
    </xf>
    <xf numFmtId="0" fontId="6" fillId="0" borderId="0" xfId="225" applyFont="1" applyFill="1" applyBorder="1" applyAlignment="1">
      <alignment horizontal="center" vertical="center"/>
    </xf>
    <xf numFmtId="0" fontId="8" fillId="0" borderId="0" xfId="0" applyFont="1" applyFill="1" applyBorder="1" applyAlignment="1">
      <alignment vertical="center"/>
    </xf>
    <xf numFmtId="0" fontId="6" fillId="0" borderId="0" xfId="225" applyFont="1" applyFill="1" applyBorder="1" applyAlignment="1">
      <alignment horizontal="left" vertical="center" wrapText="1"/>
    </xf>
    <xf numFmtId="0" fontId="6" fillId="0" borderId="0" xfId="225" applyFont="1" applyFill="1" applyBorder="1" applyAlignment="1">
      <alignment horizontal="center" vertical="center" wrapText="1"/>
    </xf>
    <xf numFmtId="0" fontId="9" fillId="0" borderId="0" xfId="225" applyNumberFormat="1" applyFont="1" applyFill="1" applyBorder="1" applyAlignment="1" applyProtection="1">
      <alignment horizontal="center" vertical="center" wrapText="1"/>
    </xf>
    <xf numFmtId="0" fontId="9" fillId="0" borderId="0" xfId="225" applyNumberFormat="1" applyFont="1" applyFill="1" applyBorder="1" applyAlignment="1" applyProtection="1">
      <alignment horizontal="left" vertical="center" wrapText="1"/>
    </xf>
    <xf numFmtId="0" fontId="0" fillId="0" borderId="0" xfId="225" applyNumberFormat="1" applyFont="1" applyFill="1" applyBorder="1" applyAlignment="1" applyProtection="1">
      <alignment horizontal="left" vertical="center" wrapText="1"/>
    </xf>
    <xf numFmtId="0" fontId="10" fillId="0" borderId="1" xfId="897" applyFont="1" applyFill="1" applyBorder="1" applyAlignment="1">
      <alignment horizontal="center" vertical="center" wrapText="1"/>
    </xf>
    <xf numFmtId="0" fontId="11" fillId="0" borderId="1" xfId="897" applyFont="1" applyFill="1" applyBorder="1" applyAlignment="1">
      <alignment horizontal="center" vertical="center" wrapText="1"/>
    </xf>
    <xf numFmtId="0" fontId="11" fillId="0" borderId="1" xfId="897" applyFont="1" applyFill="1" applyBorder="1" applyAlignment="1">
      <alignment horizontal="left" vertical="center" wrapText="1"/>
    </xf>
    <xf numFmtId="0" fontId="11" fillId="0" borderId="1" xfId="897" applyFont="1" applyFill="1" applyBorder="1" applyAlignment="1">
      <alignment horizontal="left" vertical="center" wrapText="1" indent="1"/>
    </xf>
    <xf numFmtId="0" fontId="12" fillId="0" borderId="1" xfId="225" applyFont="1" applyFill="1" applyBorder="1" applyAlignment="1">
      <alignment horizontal="left" vertical="center" wrapText="1"/>
    </xf>
    <xf numFmtId="0" fontId="12" fillId="0" borderId="1" xfId="225" applyFont="1" applyFill="1" applyBorder="1" applyAlignment="1">
      <alignment horizontal="center" vertical="center" wrapText="1"/>
    </xf>
    <xf numFmtId="0" fontId="6" fillId="0" borderId="0" xfId="225" applyFont="1" applyFill="1" applyBorder="1" applyAlignment="1">
      <alignment horizontal="left" vertical="center"/>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vertical="center" wrapText="1"/>
    </xf>
    <xf numFmtId="194" fontId="19" fillId="0" borderId="1" xfId="0" applyNumberFormat="1" applyFont="1" applyFill="1" applyBorder="1" applyAlignment="1">
      <alignment vertical="center" wrapText="1"/>
    </xf>
    <xf numFmtId="0" fontId="20" fillId="0" borderId="0" xfId="0" applyFont="1" applyFill="1" applyBorder="1" applyAlignment="1">
      <alignment horizontal="left" vertical="center" wrapText="1"/>
    </xf>
    <xf numFmtId="0" fontId="15" fillId="0" borderId="0" xfId="0" applyFont="1" applyFill="1" applyAlignment="1">
      <alignment horizontal="left" vertical="center"/>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0" fontId="19" fillId="0" borderId="1" xfId="0" applyFont="1" applyFill="1" applyBorder="1" applyAlignment="1">
      <alignment horizontal="center" vertical="center" wrapText="1"/>
    </xf>
    <xf numFmtId="195"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19" fillId="0" borderId="0" xfId="0" applyFont="1" applyFill="1" applyBorder="1" applyAlignment="1">
      <alignment vertical="center" wrapText="1"/>
    </xf>
    <xf numFmtId="4" fontId="19"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0" fontId="11" fillId="0" borderId="0" xfId="0" applyFont="1" applyFill="1" applyBorder="1" applyAlignment="1">
      <alignment vertical="center"/>
    </xf>
    <xf numFmtId="0" fontId="23" fillId="0" borderId="0" xfId="0" applyFont="1" applyFill="1" applyBorder="1" applyAlignment="1">
      <alignment vertical="center"/>
    </xf>
    <xf numFmtId="0" fontId="24" fillId="0" borderId="1" xfId="0" applyFont="1" applyFill="1" applyBorder="1" applyAlignment="1">
      <alignment horizontal="center" vertical="center" wrapText="1"/>
    </xf>
    <xf numFmtId="0" fontId="12" fillId="0" borderId="1" xfId="0" applyFont="1" applyFill="1" applyBorder="1" applyAlignment="1">
      <alignment vertical="center" wrapText="1"/>
    </xf>
    <xf numFmtId="4" fontId="12" fillId="0" borderId="1" xfId="0" applyNumberFormat="1" applyFont="1" applyFill="1" applyBorder="1" applyAlignment="1">
      <alignment vertical="center" wrapText="1"/>
    </xf>
    <xf numFmtId="0" fontId="12"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745" applyNumberFormat="1" applyFont="1" applyFill="1" applyAlignment="1" applyProtection="1">
      <alignment horizontal="center" vertical="center" wrapText="1"/>
    </xf>
    <xf numFmtId="0" fontId="24" fillId="0" borderId="1" xfId="0" applyFont="1" applyFill="1" applyBorder="1" applyAlignment="1">
      <alignment vertical="center" wrapText="1"/>
    </xf>
    <xf numFmtId="195" fontId="12" fillId="0" borderId="1" xfId="0" applyNumberFormat="1" applyFont="1" applyFill="1" applyBorder="1" applyAlignment="1">
      <alignment horizontal="center" vertical="center" wrapText="1"/>
    </xf>
    <xf numFmtId="196" fontId="24" fillId="0" borderId="1" xfId="0" applyNumberFormat="1" applyFont="1" applyFill="1" applyBorder="1" applyAlignment="1">
      <alignment vertical="center" wrapText="1"/>
    </xf>
    <xf numFmtId="0" fontId="8" fillId="0" borderId="0" xfId="745" applyFill="1" applyAlignment="1"/>
    <xf numFmtId="0" fontId="8" fillId="0" borderId="0" xfId="745" applyAlignment="1"/>
    <xf numFmtId="0" fontId="8" fillId="0" borderId="0" xfId="745" applyAlignment="1">
      <alignment horizontal="right" vertical="center"/>
    </xf>
    <xf numFmtId="0" fontId="2" fillId="0" borderId="0" xfId="745" applyNumberFormat="1" applyFont="1" applyFill="1" applyAlignment="1" applyProtection="1">
      <alignment horizontal="right" vertical="center" wrapText="1"/>
    </xf>
    <xf numFmtId="0" fontId="11" fillId="0" borderId="0" xfId="800" applyFont="1" applyAlignment="1" applyProtection="1">
      <alignment horizontal="left" vertical="center"/>
    </xf>
    <xf numFmtId="197" fontId="25" fillId="0" borderId="0" xfId="800" applyNumberFormat="1" applyFont="1" applyAlignment="1">
      <alignment horizontal="right" vertical="center"/>
    </xf>
    <xf numFmtId="0" fontId="25" fillId="0" borderId="0" xfId="800" applyFont="1" applyAlignment="1">
      <alignment horizontal="right" vertical="center"/>
    </xf>
    <xf numFmtId="198" fontId="25" fillId="0" borderId="0" xfId="800" applyNumberFormat="1" applyFont="1" applyFill="1" applyBorder="1" applyAlignment="1" applyProtection="1">
      <alignment horizontal="right" vertical="center"/>
    </xf>
    <xf numFmtId="2" fontId="24" fillId="0" borderId="1" xfId="799" applyNumberFormat="1" applyFont="1" applyFill="1" applyBorder="1" applyAlignment="1" applyProtection="1">
      <alignment horizontal="center" vertical="center" wrapText="1"/>
    </xf>
    <xf numFmtId="199" fontId="24" fillId="0" borderId="1" xfId="1012" applyNumberFormat="1" applyFont="1" applyBorder="1" applyAlignment="1">
      <alignment horizontal="center" vertical="center" wrapText="1"/>
    </xf>
    <xf numFmtId="0" fontId="8" fillId="0" borderId="0" xfId="546" applyAlignment="1">
      <alignment horizontal="center" vertical="center"/>
    </xf>
    <xf numFmtId="49" fontId="24" fillId="0" borderId="1" xfId="801" applyNumberFormat="1" applyFont="1" applyFill="1" applyBorder="1" applyAlignment="1" applyProtection="1">
      <alignment horizontal="left" vertical="center"/>
    </xf>
    <xf numFmtId="200" fontId="24" fillId="0" borderId="1" xfId="934" applyNumberFormat="1" applyFont="1" applyFill="1" applyBorder="1" applyAlignment="1">
      <alignment horizontal="right" vertical="center" wrapText="1"/>
    </xf>
    <xf numFmtId="200" fontId="24" fillId="0" borderId="1" xfId="1" applyNumberFormat="1" applyFont="1" applyFill="1" applyBorder="1" applyAlignment="1" applyProtection="1">
      <alignment horizontal="right" vertical="center" wrapText="1"/>
    </xf>
    <xf numFmtId="201" fontId="24" fillId="0" borderId="1" xfId="3" applyNumberFormat="1" applyFont="1" applyFill="1" applyBorder="1" applyAlignment="1" applyProtection="1">
      <alignment horizontal="right" vertical="center" wrapText="1"/>
      <protection locked="0"/>
    </xf>
    <xf numFmtId="49" fontId="12" fillId="0" borderId="1" xfId="801" applyNumberFormat="1" applyFont="1" applyFill="1" applyBorder="1" applyAlignment="1" applyProtection="1">
      <alignment horizontal="left" vertical="center"/>
    </xf>
    <xf numFmtId="200" fontId="12" fillId="0" borderId="1" xfId="934" applyNumberFormat="1" applyFont="1" applyFill="1" applyBorder="1" applyAlignment="1">
      <alignment horizontal="right" vertical="center" wrapText="1"/>
    </xf>
    <xf numFmtId="200" fontId="12" fillId="0" borderId="1" xfId="1" applyNumberFormat="1" applyFont="1" applyFill="1" applyBorder="1" applyAlignment="1" applyProtection="1">
      <alignment vertical="center" wrapText="1"/>
    </xf>
    <xf numFmtId="201" fontId="12" fillId="0" borderId="1" xfId="3" applyNumberFormat="1" applyFont="1" applyFill="1" applyBorder="1" applyAlignment="1" applyProtection="1">
      <alignment horizontal="right" vertical="center" wrapText="1"/>
      <protection locked="0"/>
    </xf>
    <xf numFmtId="200" fontId="12" fillId="0" borderId="1" xfId="1" applyNumberFormat="1" applyFont="1" applyFill="1" applyBorder="1" applyAlignment="1" applyProtection="1">
      <alignment horizontal="right" vertical="center" wrapText="1"/>
    </xf>
    <xf numFmtId="200" fontId="24" fillId="0" borderId="1" xfId="1" applyNumberFormat="1" applyFont="1" applyFill="1" applyBorder="1" applyAlignment="1">
      <alignment horizontal="right" vertical="center" wrapText="1"/>
    </xf>
    <xf numFmtId="200" fontId="12" fillId="0" borderId="1" xfId="1" applyNumberFormat="1" applyFont="1" applyFill="1" applyBorder="1" applyAlignment="1">
      <alignment horizontal="right" vertical="center" wrapText="1"/>
    </xf>
    <xf numFmtId="0" fontId="24" fillId="0" borderId="1" xfId="1" applyNumberFormat="1" applyFont="1" applyFill="1" applyBorder="1" applyAlignment="1">
      <alignment horizontal="right" vertical="center" wrapText="1"/>
    </xf>
    <xf numFmtId="0" fontId="12" fillId="0" borderId="1" xfId="1" applyNumberFormat="1" applyFont="1" applyFill="1" applyBorder="1" applyAlignment="1">
      <alignment horizontal="right" vertical="center" wrapText="1"/>
    </xf>
    <xf numFmtId="3" fontId="24" fillId="0" borderId="1" xfId="1" applyNumberFormat="1" applyFont="1" applyFill="1" applyBorder="1" applyAlignment="1">
      <alignment horizontal="right" vertical="center" wrapText="1"/>
    </xf>
    <xf numFmtId="3" fontId="12" fillId="0" borderId="1" xfId="1" applyNumberFormat="1" applyFont="1" applyFill="1" applyBorder="1" applyAlignment="1">
      <alignment horizontal="right" vertical="center" wrapText="1"/>
    </xf>
    <xf numFmtId="200" fontId="12" fillId="2" borderId="1" xfId="1" applyNumberFormat="1" applyFont="1" applyFill="1" applyBorder="1" applyAlignment="1" applyProtection="1">
      <alignment horizontal="right" vertical="center" wrapText="1"/>
    </xf>
    <xf numFmtId="49" fontId="24" fillId="0" borderId="1" xfId="759" applyNumberFormat="1" applyFont="1" applyFill="1" applyBorder="1" applyAlignment="1" applyProtection="1">
      <alignment horizontal="distributed" vertical="center"/>
    </xf>
    <xf numFmtId="49" fontId="24" fillId="0" borderId="1" xfId="759" applyNumberFormat="1" applyFont="1" applyFill="1" applyBorder="1" applyAlignment="1" applyProtection="1">
      <alignment horizontal="left" vertical="center"/>
    </xf>
    <xf numFmtId="200" fontId="8" fillId="0" borderId="0" xfId="745" applyNumberFormat="1" applyAlignment="1">
      <alignment horizontal="right" vertical="center"/>
    </xf>
    <xf numFmtId="0" fontId="8" fillId="0" borderId="0" xfId="546" applyFill="1" applyAlignment="1"/>
    <xf numFmtId="0" fontId="8" fillId="0" borderId="0" xfId="546" applyAlignment="1"/>
    <xf numFmtId="0" fontId="2" fillId="0" borderId="0" xfId="546" applyNumberFormat="1" applyFont="1" applyFill="1" applyAlignment="1" applyProtection="1">
      <alignment horizontal="center" vertical="center" wrapText="1"/>
    </xf>
    <xf numFmtId="0" fontId="12" fillId="0" borderId="0" xfId="546" applyFont="1" applyFill="1" applyAlignment="1" applyProtection="1">
      <alignment horizontal="left" vertical="center"/>
    </xf>
    <xf numFmtId="197" fontId="12" fillId="0" borderId="0" xfId="546" applyNumberFormat="1" applyFont="1" applyFill="1" applyAlignment="1" applyProtection="1">
      <alignment horizontal="right"/>
    </xf>
    <xf numFmtId="0" fontId="26" fillId="0" borderId="0" xfId="546" applyFont="1" applyFill="1" applyAlignment="1">
      <alignment vertical="center"/>
    </xf>
    <xf numFmtId="0" fontId="12" fillId="0" borderId="0" xfId="546" applyFont="1" applyFill="1" applyAlignment="1">
      <alignment horizontal="right" vertical="center"/>
    </xf>
    <xf numFmtId="0" fontId="24" fillId="0" borderId="1" xfId="546" applyNumberFormat="1" applyFont="1" applyFill="1" applyBorder="1" applyAlignment="1" applyProtection="1">
      <alignment horizontal="center" vertical="center"/>
    </xf>
    <xf numFmtId="49" fontId="24" fillId="0" borderId="1" xfId="344" applyNumberFormat="1" applyFont="1" applyFill="1" applyBorder="1" applyAlignment="1" applyProtection="1">
      <alignment vertical="center"/>
    </xf>
    <xf numFmtId="200" fontId="24" fillId="0" borderId="1" xfId="722" applyNumberFormat="1" applyFont="1" applyFill="1" applyBorder="1" applyAlignment="1">
      <alignment horizontal="right" vertical="center" wrapText="1"/>
    </xf>
    <xf numFmtId="49" fontId="12" fillId="0" borderId="1" xfId="344" applyNumberFormat="1" applyFont="1" applyFill="1" applyBorder="1" applyAlignment="1" applyProtection="1">
      <alignment vertical="center"/>
    </xf>
    <xf numFmtId="200" fontId="12" fillId="0" borderId="1" xfId="722" applyNumberFormat="1" applyFont="1" applyFill="1" applyBorder="1" applyAlignment="1">
      <alignment horizontal="right" vertical="center" wrapText="1"/>
    </xf>
    <xf numFmtId="49" fontId="24" fillId="0" borderId="1" xfId="344" applyNumberFormat="1" applyFont="1" applyFill="1" applyBorder="1" applyAlignment="1" applyProtection="1">
      <alignment vertical="center" wrapText="1"/>
    </xf>
    <xf numFmtId="200" fontId="8" fillId="0" borderId="0" xfId="546" applyNumberFormat="1" applyAlignment="1"/>
    <xf numFmtId="0" fontId="8" fillId="0" borderId="0" xfId="782" applyFill="1" applyAlignment="1"/>
    <xf numFmtId="0" fontId="8" fillId="0" borderId="0" xfId="782" applyAlignment="1"/>
    <xf numFmtId="0" fontId="27" fillId="0" borderId="0" xfId="782" applyNumberFormat="1" applyFont="1" applyFill="1" applyAlignment="1" applyProtection="1">
      <alignment horizontal="center" vertical="center" wrapText="1"/>
    </xf>
    <xf numFmtId="0" fontId="11" fillId="0" borderId="0" xfId="560" applyFont="1" applyAlignment="1" applyProtection="1">
      <alignment horizontal="left" vertical="center"/>
    </xf>
    <xf numFmtId="0" fontId="25" fillId="0" borderId="0" xfId="560" applyFont="1" applyAlignment="1"/>
    <xf numFmtId="202" fontId="25" fillId="0" borderId="0" xfId="560" applyNumberFormat="1" applyFont="1" applyAlignment="1"/>
    <xf numFmtId="198" fontId="28" fillId="0" borderId="0" xfId="560" applyNumberFormat="1" applyFont="1" applyFill="1" applyBorder="1" applyAlignment="1" applyProtection="1">
      <alignment horizontal="right" vertical="center"/>
    </xf>
    <xf numFmtId="0" fontId="8" fillId="0" borderId="0" xfId="782" applyAlignment="1">
      <alignment horizontal="center" vertical="center"/>
    </xf>
    <xf numFmtId="0" fontId="29" fillId="0" borderId="0" xfId="1011" applyFont="1" applyAlignment="1">
      <alignment horizontal="center" vertical="center"/>
    </xf>
    <xf numFmtId="49" fontId="24" fillId="0" borderId="1" xfId="801" applyNumberFormat="1" applyFont="1" applyFill="1" applyBorder="1" applyAlignment="1" applyProtection="1">
      <alignment horizontal="left" vertical="center" wrapText="1"/>
    </xf>
    <xf numFmtId="200" fontId="28" fillId="0" borderId="1" xfId="1" applyNumberFormat="1" applyFont="1" applyFill="1" applyBorder="1" applyAlignment="1" applyProtection="1">
      <alignment vertical="center" wrapText="1"/>
    </xf>
    <xf numFmtId="49" fontId="24" fillId="0" borderId="1" xfId="759" applyNumberFormat="1" applyFont="1" applyFill="1" applyBorder="1" applyAlignment="1" applyProtection="1">
      <alignment horizontal="left" vertical="center" wrapText="1"/>
    </xf>
    <xf numFmtId="200" fontId="8" fillId="0" borderId="0" xfId="782" applyNumberFormat="1" applyAlignment="1"/>
    <xf numFmtId="0" fontId="8" fillId="0" borderId="0" xfId="782" applyAlignment="1">
      <alignment vertical="center"/>
    </xf>
    <xf numFmtId="0" fontId="12" fillId="0" borderId="0" xfId="782" applyFont="1" applyFill="1" applyAlignment="1" applyProtection="1">
      <alignment horizontal="left" vertical="center"/>
    </xf>
    <xf numFmtId="4" fontId="12" fillId="0" borderId="0" xfId="782" applyNumberFormat="1" applyFont="1" applyFill="1" applyAlignment="1" applyProtection="1">
      <alignment horizontal="right" vertical="center"/>
    </xf>
    <xf numFmtId="202" fontId="26" fillId="0" borderId="0" xfId="782" applyNumberFormat="1" applyFont="1" applyFill="1" applyAlignment="1">
      <alignment vertical="center"/>
    </xf>
    <xf numFmtId="0" fontId="12" fillId="0" borderId="0" xfId="782" applyFont="1" applyFill="1" applyAlignment="1">
      <alignment horizontal="right" vertical="center"/>
    </xf>
    <xf numFmtId="0" fontId="24" fillId="0" borderId="1" xfId="778" applyNumberFormat="1" applyFont="1" applyFill="1" applyBorder="1" applyAlignment="1" applyProtection="1">
      <alignment horizontal="center" vertical="center"/>
    </xf>
    <xf numFmtId="49" fontId="24" fillId="0" borderId="1" xfId="783" applyNumberFormat="1" applyFont="1" applyFill="1" applyBorder="1" applyAlignment="1" applyProtection="1">
      <alignment vertical="center"/>
    </xf>
    <xf numFmtId="200" fontId="24" fillId="0" borderId="1" xfId="951" applyNumberFormat="1" applyFont="1" applyBorder="1" applyAlignment="1">
      <alignment horizontal="right" vertical="center" wrapText="1"/>
    </xf>
    <xf numFmtId="200" fontId="24" fillId="0" borderId="1" xfId="722" applyNumberFormat="1" applyFont="1" applyBorder="1" applyAlignment="1">
      <alignment horizontal="right" vertical="center" wrapText="1"/>
    </xf>
    <xf numFmtId="0" fontId="29" fillId="0" borderId="0" xfId="1011" applyFont="1">
      <alignment vertical="center"/>
    </xf>
    <xf numFmtId="49" fontId="12" fillId="0" borderId="1" xfId="783" applyNumberFormat="1" applyFont="1" applyFill="1" applyBorder="1" applyAlignment="1" applyProtection="1">
      <alignment vertical="center"/>
    </xf>
    <xf numFmtId="200" fontId="12" fillId="0" borderId="1" xfId="951" applyNumberFormat="1" applyFont="1" applyBorder="1" applyAlignment="1">
      <alignment horizontal="right" vertical="center" wrapText="1"/>
    </xf>
    <xf numFmtId="200" fontId="12" fillId="0" borderId="1" xfId="722" applyNumberFormat="1" applyFont="1" applyBorder="1" applyAlignment="1">
      <alignment horizontal="right" vertical="center" wrapText="1"/>
    </xf>
    <xf numFmtId="201" fontId="12" fillId="0" borderId="1" xfId="833" applyNumberFormat="1" applyFont="1" applyFill="1" applyBorder="1" applyAlignment="1">
      <alignment horizontal="right" vertical="center" wrapText="1"/>
    </xf>
    <xf numFmtId="200" fontId="24" fillId="0" borderId="1" xfId="951" applyNumberFormat="1" applyFont="1" applyFill="1" applyBorder="1" applyAlignment="1">
      <alignment horizontal="right" vertical="center" wrapText="1"/>
    </xf>
    <xf numFmtId="200" fontId="12" fillId="2" borderId="1" xfId="722" applyNumberFormat="1" applyFont="1" applyFill="1" applyBorder="1" applyAlignment="1">
      <alignment horizontal="right" vertical="center" wrapText="1"/>
    </xf>
    <xf numFmtId="49" fontId="24" fillId="0" borderId="1" xfId="759" applyNumberFormat="1" applyFont="1" applyFill="1" applyBorder="1" applyAlignment="1" applyProtection="1">
      <alignment vertical="center"/>
    </xf>
    <xf numFmtId="0" fontId="8" fillId="0" borderId="0" xfId="1012">
      <alignment vertical="center"/>
    </xf>
    <xf numFmtId="0" fontId="7" fillId="0" borderId="0" xfId="1012" applyFont="1" applyAlignment="1">
      <alignment horizontal="center" vertical="center" wrapText="1"/>
    </xf>
    <xf numFmtId="0" fontId="8" fillId="0" borderId="0" xfId="1012" applyFill="1">
      <alignment vertical="center"/>
    </xf>
    <xf numFmtId="0" fontId="1" fillId="0" borderId="0" xfId="0" applyFont="1" applyFill="1" applyAlignment="1">
      <alignment vertical="center"/>
    </xf>
    <xf numFmtId="0" fontId="30" fillId="0" borderId="0" xfId="834" applyFont="1" applyAlignment="1">
      <alignment horizontal="center" vertical="center" shrinkToFit="1"/>
    </xf>
    <xf numFmtId="0" fontId="9" fillId="0" borderId="0" xfId="834" applyFont="1" applyAlignment="1">
      <alignment horizontal="center" vertical="center" shrinkToFit="1"/>
    </xf>
    <xf numFmtId="0" fontId="11" fillId="0" borderId="0" xfId="834" applyFont="1" applyBorder="1" applyAlignment="1">
      <alignment horizontal="left" vertical="center" wrapText="1"/>
    </xf>
    <xf numFmtId="0" fontId="11" fillId="0" borderId="0" xfId="0" applyFont="1" applyFill="1" applyAlignment="1">
      <alignment horizontal="right"/>
    </xf>
    <xf numFmtId="0" fontId="24" fillId="0" borderId="1" xfId="1015" applyFont="1" applyBorder="1" applyAlignment="1">
      <alignment horizontal="center" vertical="center"/>
    </xf>
    <xf numFmtId="49" fontId="24" fillId="0" borderId="1" xfId="0" applyNumberFormat="1" applyFont="1" applyFill="1" applyBorder="1" applyAlignment="1" applyProtection="1">
      <alignment vertical="center" wrapText="1"/>
    </xf>
    <xf numFmtId="200" fontId="12" fillId="0" borderId="1" xfId="1" applyNumberFormat="1" applyFont="1" applyBorder="1" applyAlignment="1">
      <alignment horizontal="right" vertical="center" wrapText="1"/>
    </xf>
    <xf numFmtId="0" fontId="12" fillId="0" borderId="1" xfId="510"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8" fillId="0" borderId="0" xfId="1012" applyBorder="1" applyAlignment="1">
      <alignment horizontal="left" vertical="center"/>
    </xf>
    <xf numFmtId="0" fontId="11" fillId="0" borderId="2" xfId="0" applyFont="1" applyFill="1" applyBorder="1" applyAlignment="1">
      <alignment horizontal="center" vertical="center"/>
    </xf>
    <xf numFmtId="200" fontId="12" fillId="0" borderId="2" xfId="1" applyNumberFormat="1" applyFont="1" applyBorder="1" applyAlignment="1">
      <alignment horizontal="right" vertical="center" wrapText="1"/>
    </xf>
    <xf numFmtId="0" fontId="9" fillId="0" borderId="0" xfId="833" applyFont="1" applyFill="1" applyAlignment="1">
      <alignment horizontal="center" vertical="center" shrinkToFit="1"/>
    </xf>
    <xf numFmtId="0" fontId="11" fillId="0" borderId="0" xfId="833" applyFont="1" applyFill="1" applyAlignment="1">
      <alignment horizontal="left" vertical="center" wrapText="1"/>
    </xf>
    <xf numFmtId="199" fontId="12" fillId="0" borderId="0" xfId="1013" applyNumberFormat="1" applyFont="1" applyFill="1" applyBorder="1" applyAlignment="1">
      <alignment horizontal="right" vertical="center"/>
    </xf>
    <xf numFmtId="0" fontId="24" fillId="0" borderId="1" xfId="1013" applyFont="1" applyFill="1" applyBorder="1" applyAlignment="1">
      <alignment horizontal="center" vertical="center"/>
    </xf>
    <xf numFmtId="199" fontId="24" fillId="0" borderId="1" xfId="1012" applyNumberFormat="1" applyFont="1" applyFill="1" applyBorder="1" applyAlignment="1">
      <alignment horizontal="center" vertical="center" wrapText="1"/>
    </xf>
    <xf numFmtId="0" fontId="0" fillId="0" borderId="0" xfId="0" applyFont="1" applyAlignment="1"/>
    <xf numFmtId="200" fontId="24" fillId="0" borderId="1" xfId="1012" applyNumberFormat="1" applyFont="1" applyFill="1" applyBorder="1" applyAlignment="1">
      <alignment horizontal="right" vertical="center" wrapText="1"/>
    </xf>
    <xf numFmtId="200" fontId="12" fillId="0" borderId="1" xfId="1012" applyNumberFormat="1" applyFont="1" applyFill="1" applyBorder="1" applyAlignment="1">
      <alignment horizontal="right" vertical="center" wrapText="1"/>
    </xf>
    <xf numFmtId="0" fontId="12" fillId="0" borderId="1" xfId="510" applyNumberFormat="1" applyFont="1" applyFill="1" applyBorder="1" applyAlignment="1">
      <alignment horizontal="left" vertical="center" wrapText="1" indent="1"/>
    </xf>
    <xf numFmtId="200" fontId="12" fillId="0" borderId="1" xfId="0" applyNumberFormat="1" applyFont="1" applyFill="1" applyBorder="1" applyAlignment="1" applyProtection="1">
      <alignment horizontal="right" vertical="center" wrapText="1"/>
      <protection locked="0"/>
    </xf>
    <xf numFmtId="49" fontId="12" fillId="0" borderId="1" xfId="0" applyNumberFormat="1" applyFont="1" applyFill="1" applyBorder="1" applyAlignment="1" applyProtection="1">
      <alignment vertical="center" wrapText="1"/>
    </xf>
    <xf numFmtId="0" fontId="24" fillId="0" borderId="1" xfId="1012" applyFont="1" applyFill="1" applyBorder="1" applyAlignment="1">
      <alignment horizontal="distributed" vertical="center" wrapText="1"/>
    </xf>
    <xf numFmtId="0" fontId="24" fillId="0" borderId="1" xfId="510" applyNumberFormat="1" applyFont="1" applyFill="1" applyBorder="1" applyAlignment="1">
      <alignment horizontal="left" vertical="center" wrapText="1"/>
    </xf>
    <xf numFmtId="200" fontId="11" fillId="0" borderId="1" xfId="0" applyNumberFormat="1" applyFont="1" applyFill="1" applyBorder="1" applyAlignment="1">
      <alignment horizontal="right" vertical="center" wrapText="1"/>
    </xf>
    <xf numFmtId="0" fontId="24" fillId="0" borderId="1" xfId="1012" applyFont="1" applyFill="1" applyBorder="1" applyAlignment="1">
      <alignment horizontal="left" vertical="center" wrapText="1"/>
    </xf>
    <xf numFmtId="200" fontId="10" fillId="0" borderId="1" xfId="0" applyNumberFormat="1" applyFont="1" applyFill="1" applyBorder="1" applyAlignment="1">
      <alignment horizontal="right" vertical="center" wrapText="1"/>
    </xf>
    <xf numFmtId="41" fontId="0" fillId="0" borderId="0" xfId="0" applyNumberFormat="1" applyAlignment="1"/>
    <xf numFmtId="200" fontId="0" fillId="0" borderId="0" xfId="0" applyNumberFormat="1" applyAlignment="1"/>
    <xf numFmtId="0" fontId="8" fillId="0" borderId="0" xfId="510" applyAlignment="1"/>
    <xf numFmtId="0" fontId="31" fillId="3" borderId="0" xfId="510" applyFont="1" applyFill="1" applyAlignment="1"/>
    <xf numFmtId="0" fontId="9" fillId="0" borderId="0" xfId="833" applyFont="1" applyAlignment="1">
      <alignment horizontal="center" vertical="center" shrinkToFit="1"/>
    </xf>
    <xf numFmtId="0" fontId="32" fillId="3" borderId="0" xfId="833" applyFont="1" applyFill="1" applyAlignment="1">
      <alignment horizontal="center" vertical="center" shrinkToFit="1"/>
    </xf>
    <xf numFmtId="0" fontId="11" fillId="0" borderId="0" xfId="833" applyFont="1" applyAlignment="1">
      <alignment horizontal="left" vertical="center" wrapText="1"/>
    </xf>
    <xf numFmtId="0" fontId="33" fillId="0" borderId="0" xfId="833" applyFont="1" applyFill="1" applyAlignment="1">
      <alignment horizontal="left" vertical="center" wrapText="1"/>
    </xf>
    <xf numFmtId="0" fontId="12" fillId="0" borderId="0" xfId="510" applyFont="1" applyAlignment="1">
      <alignment horizontal="right" vertical="center"/>
    </xf>
    <xf numFmtId="0" fontId="24" fillId="0" borderId="1" xfId="510" applyFont="1" applyFill="1" applyBorder="1" applyAlignment="1">
      <alignment horizontal="center" vertical="center" wrapText="1"/>
    </xf>
    <xf numFmtId="0" fontId="28" fillId="0" borderId="1" xfId="0" applyFont="1" applyFill="1" applyBorder="1" applyAlignment="1" applyProtection="1">
      <alignment horizontal="right" vertical="center"/>
      <protection locked="0"/>
    </xf>
    <xf numFmtId="0" fontId="28" fillId="3" borderId="1" xfId="0" applyFont="1" applyFill="1" applyBorder="1" applyAlignment="1" applyProtection="1">
      <alignment horizontal="right" vertical="center"/>
      <protection locked="0"/>
    </xf>
    <xf numFmtId="201" fontId="11" fillId="0" borderId="1" xfId="0" applyNumberFormat="1" applyFont="1" applyBorder="1" applyAlignment="1">
      <alignment horizontal="right" vertical="center" wrapText="1"/>
    </xf>
    <xf numFmtId="0" fontId="28" fillId="0" borderId="1" xfId="0" applyNumberFormat="1" applyFont="1" applyFill="1" applyBorder="1" applyAlignment="1" applyProtection="1">
      <alignment horizontal="right" vertical="center"/>
    </xf>
    <xf numFmtId="3" fontId="28" fillId="3" borderId="1" xfId="0" applyNumberFormat="1" applyFont="1" applyFill="1" applyBorder="1" applyAlignment="1" applyProtection="1">
      <alignment horizontal="right" vertical="center" wrapText="1"/>
      <protection locked="0"/>
    </xf>
    <xf numFmtId="3" fontId="28" fillId="0" borderId="1" xfId="0" applyNumberFormat="1" applyFont="1" applyFill="1" applyBorder="1" applyAlignment="1" applyProtection="1">
      <alignment horizontal="right" vertical="center" wrapText="1"/>
      <protection locked="0"/>
    </xf>
    <xf numFmtId="4" fontId="34" fillId="0" borderId="1" xfId="1333" applyNumberFormat="1" applyFont="1" applyFill="1" applyBorder="1" applyAlignment="1" applyProtection="1">
      <alignment horizontal="right" vertical="center"/>
    </xf>
    <xf numFmtId="4" fontId="35" fillId="0" borderId="1" xfId="1333" applyNumberFormat="1" applyFont="1" applyFill="1" applyBorder="1" applyAlignment="1" applyProtection="1">
      <alignment horizontal="right" vertical="center"/>
    </xf>
    <xf numFmtId="200" fontId="24" fillId="0" borderId="1" xfId="833" applyNumberFormat="1" applyFont="1" applyFill="1" applyBorder="1" applyAlignment="1">
      <alignment horizontal="right" vertical="center" wrapText="1"/>
    </xf>
    <xf numFmtId="200" fontId="12" fillId="0" borderId="1" xfId="833" applyNumberFormat="1" applyFont="1" applyFill="1" applyBorder="1" applyAlignment="1">
      <alignment horizontal="right" vertical="center" wrapText="1"/>
    </xf>
    <xf numFmtId="200" fontId="12" fillId="3" borderId="1" xfId="833" applyNumberFormat="1" applyFont="1" applyFill="1" applyBorder="1" applyAlignment="1">
      <alignment horizontal="right" vertical="center" wrapText="1"/>
    </xf>
    <xf numFmtId="201" fontId="11" fillId="0" borderId="1" xfId="833" applyNumberFormat="1" applyFont="1" applyFill="1" applyBorder="1" applyAlignment="1">
      <alignment horizontal="right" vertical="center" wrapText="1"/>
    </xf>
    <xf numFmtId="200" fontId="24" fillId="3" borderId="1" xfId="1012" applyNumberFormat="1" applyFont="1" applyFill="1" applyBorder="1" applyAlignment="1">
      <alignment horizontal="right" vertical="center" wrapText="1"/>
    </xf>
    <xf numFmtId="200" fontId="12" fillId="3" borderId="1" xfId="1012" applyNumberFormat="1" applyFont="1" applyFill="1" applyBorder="1" applyAlignment="1">
      <alignment horizontal="right" vertical="center" wrapText="1"/>
    </xf>
    <xf numFmtId="200" fontId="12" fillId="0" borderId="1" xfId="1213" applyNumberFormat="1" applyFont="1" applyFill="1" applyBorder="1" applyAlignment="1">
      <alignment horizontal="right" vertical="center" wrapText="1"/>
    </xf>
    <xf numFmtId="200" fontId="24" fillId="0" borderId="1" xfId="1213"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24" fillId="0" borderId="1" xfId="0" applyNumberFormat="1" applyFont="1" applyFill="1" applyBorder="1" applyAlignment="1" applyProtection="1">
      <alignment horizontal="left" vertical="center" wrapText="1"/>
    </xf>
    <xf numFmtId="200" fontId="24" fillId="0" borderId="1" xfId="0" applyNumberFormat="1" applyFont="1" applyFill="1" applyBorder="1" applyAlignment="1">
      <alignment horizontal="right" vertical="center" wrapText="1"/>
    </xf>
    <xf numFmtId="49" fontId="24" fillId="0" borderId="1" xfId="0" applyNumberFormat="1" applyFont="1" applyFill="1" applyBorder="1" applyAlignment="1" applyProtection="1">
      <alignment horizontal="center" vertical="center" wrapText="1"/>
    </xf>
    <xf numFmtId="200" fontId="24" fillId="3" borderId="1" xfId="1" applyNumberFormat="1" applyFont="1" applyFill="1" applyBorder="1" applyAlignment="1">
      <alignment horizontal="right" vertical="center" wrapText="1"/>
    </xf>
    <xf numFmtId="201" fontId="10" fillId="0" borderId="1" xfId="833" applyNumberFormat="1" applyFont="1" applyFill="1" applyBorder="1" applyAlignment="1">
      <alignment horizontal="right" vertical="center" wrapText="1"/>
    </xf>
    <xf numFmtId="41" fontId="8" fillId="0" borderId="0" xfId="510" applyNumberFormat="1" applyAlignment="1"/>
    <xf numFmtId="200" fontId="8" fillId="0" borderId="0" xfId="510" applyNumberFormat="1" applyAlignment="1"/>
    <xf numFmtId="0" fontId="12" fillId="0" borderId="0" xfId="510" applyFont="1" applyAlignment="1"/>
    <xf numFmtId="0" fontId="8" fillId="0" borderId="0" xfId="510" applyFill="1" applyAlignment="1"/>
    <xf numFmtId="0" fontId="9" fillId="2" borderId="0" xfId="833" applyFont="1" applyFill="1" applyAlignment="1">
      <alignment horizontal="center" vertical="center" shrinkToFit="1"/>
    </xf>
    <xf numFmtId="0" fontId="36" fillId="2" borderId="0" xfId="833" applyFont="1" applyFill="1" applyAlignment="1">
      <alignment vertical="center" shrinkToFit="1"/>
    </xf>
    <xf numFmtId="0" fontId="11" fillId="2" borderId="0" xfId="833" applyFont="1" applyFill="1" applyAlignment="1">
      <alignment horizontal="left" vertical="center" wrapText="1"/>
    </xf>
    <xf numFmtId="0" fontId="12" fillId="2" borderId="0" xfId="510" applyFont="1" applyFill="1" applyAlignment="1">
      <alignment horizontal="right" vertical="center"/>
    </xf>
    <xf numFmtId="199" fontId="8" fillId="2" borderId="0" xfId="1013" applyNumberFormat="1" applyFont="1" applyFill="1" applyBorder="1" applyAlignment="1">
      <alignment vertical="center"/>
    </xf>
    <xf numFmtId="0" fontId="24" fillId="0" borderId="1" xfId="1013" applyFont="1" applyFill="1" applyBorder="1" applyAlignment="1">
      <alignment horizontal="distributed" vertical="center" wrapText="1" indent="3"/>
    </xf>
    <xf numFmtId="0" fontId="8" fillId="2" borderId="0" xfId="510" applyFill="1" applyAlignment="1"/>
    <xf numFmtId="41" fontId="10" fillId="0" borderId="1" xfId="0" applyNumberFormat="1" applyFont="1" applyFill="1" applyBorder="1" applyAlignment="1">
      <alignment horizontal="right" vertical="center" wrapText="1"/>
    </xf>
    <xf numFmtId="0" fontId="8" fillId="2" borderId="0" xfId="546" applyFill="1" applyAlignment="1"/>
    <xf numFmtId="41" fontId="12" fillId="0" borderId="1" xfId="1012" applyNumberFormat="1" applyFont="1" applyFill="1" applyBorder="1" applyAlignment="1">
      <alignment horizontal="right" vertical="center" wrapText="1"/>
    </xf>
    <xf numFmtId="41" fontId="12" fillId="0" borderId="1" xfId="1012" applyNumberFormat="1" applyFont="1" applyBorder="1" applyAlignment="1">
      <alignment horizontal="right" vertical="center" wrapText="1"/>
    </xf>
    <xf numFmtId="41" fontId="24" fillId="0" borderId="1" xfId="1012" applyNumberFormat="1" applyFont="1" applyFill="1" applyBorder="1" applyAlignment="1">
      <alignment horizontal="right" vertical="center" wrapText="1"/>
    </xf>
    <xf numFmtId="0" fontId="12" fillId="0" borderId="1" xfId="738" applyNumberFormat="1" applyFont="1" applyFill="1" applyBorder="1" applyAlignment="1">
      <alignment horizontal="left" vertical="center" wrapText="1"/>
    </xf>
    <xf numFmtId="0" fontId="24" fillId="0" borderId="1" xfId="1013" applyFont="1" applyFill="1" applyBorder="1" applyAlignment="1">
      <alignment horizontal="left" vertical="center" wrapText="1"/>
    </xf>
    <xf numFmtId="0" fontId="12" fillId="0" borderId="1" xfId="738" applyNumberFormat="1" applyFont="1" applyFill="1" applyBorder="1" applyAlignment="1">
      <alignment horizontal="left" vertical="center" wrapText="1" indent="2"/>
    </xf>
    <xf numFmtId="201" fontId="10" fillId="0" borderId="1" xfId="0" applyNumberFormat="1" applyFont="1" applyBorder="1" applyAlignment="1">
      <alignment horizontal="right" vertical="center" wrapText="1"/>
    </xf>
    <xf numFmtId="0" fontId="12" fillId="0" borderId="1" xfId="738" applyNumberFormat="1" applyFont="1" applyFill="1" applyBorder="1" applyAlignment="1">
      <alignment horizontal="left" vertical="center" wrapText="1" indent="1"/>
    </xf>
    <xf numFmtId="0" fontId="24" fillId="0" borderId="1" xfId="738" applyNumberFormat="1" applyFont="1" applyFill="1" applyBorder="1" applyAlignment="1">
      <alignment horizontal="left" vertical="center" wrapText="1"/>
    </xf>
    <xf numFmtId="41" fontId="8" fillId="0" borderId="0" xfId="510" applyNumberFormat="1" applyFill="1" applyAlignment="1"/>
    <xf numFmtId="198" fontId="12" fillId="0" borderId="0" xfId="745" applyNumberFormat="1" applyFont="1" applyFill="1" applyBorder="1" applyAlignment="1" applyProtection="1">
      <alignment horizontal="left" vertical="center"/>
    </xf>
    <xf numFmtId="0" fontId="12" fillId="0" borderId="0" xfId="510" applyFont="1" applyFill="1" applyBorder="1" applyAlignment="1">
      <alignment vertical="center"/>
    </xf>
    <xf numFmtId="0" fontId="12" fillId="0" borderId="0" xfId="510" applyFont="1" applyFill="1" applyAlignment="1">
      <alignment vertical="center"/>
    </xf>
    <xf numFmtId="198" fontId="25" fillId="0" borderId="0" xfId="745" applyNumberFormat="1" applyFont="1" applyFill="1" applyBorder="1" applyAlignment="1" applyProtection="1">
      <alignment horizontal="right" vertical="center"/>
    </xf>
    <xf numFmtId="41" fontId="24" fillId="0" borderId="1" xfId="1213" applyNumberFormat="1" applyFont="1" applyFill="1" applyBorder="1" applyAlignment="1">
      <alignment horizontal="right" vertical="center" wrapText="1"/>
    </xf>
    <xf numFmtId="0" fontId="37" fillId="2" borderId="0" xfId="1011" applyFont="1" applyFill="1">
      <alignment vertical="center"/>
    </xf>
    <xf numFmtId="41" fontId="12" fillId="0" borderId="1" xfId="1213" applyNumberFormat="1" applyFont="1" applyFill="1" applyBorder="1" applyAlignment="1">
      <alignment horizontal="right" vertical="center" wrapText="1"/>
    </xf>
    <xf numFmtId="41" fontId="38" fillId="0" borderId="1" xfId="0" applyNumberFormat="1" applyFont="1" applyFill="1" applyBorder="1" applyAlignment="1">
      <alignment horizontal="right" vertical="center" wrapText="1"/>
    </xf>
    <xf numFmtId="41" fontId="28" fillId="0" borderId="1" xfId="0" applyNumberFormat="1" applyFont="1" applyFill="1" applyBorder="1" applyAlignment="1">
      <alignment horizontal="right" vertical="center" wrapText="1"/>
    </xf>
    <xf numFmtId="41" fontId="12"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201" fontId="12" fillId="0" borderId="1" xfId="3" applyNumberFormat="1" applyFont="1" applyFill="1" applyBorder="1" applyAlignment="1">
      <alignment horizontal="right" vertical="center" wrapText="1"/>
    </xf>
    <xf numFmtId="41" fontId="12" fillId="0" borderId="1" xfId="833" applyNumberFormat="1" applyFont="1" applyFill="1" applyBorder="1" applyAlignment="1">
      <alignment horizontal="right" vertical="center" wrapText="1"/>
    </xf>
    <xf numFmtId="41" fontId="24" fillId="0" borderId="1" xfId="0" applyNumberFormat="1" applyFont="1" applyFill="1" applyBorder="1" applyAlignment="1" applyProtection="1">
      <alignment horizontal="right" vertical="center" wrapText="1"/>
    </xf>
    <xf numFmtId="41" fontId="24" fillId="0" borderId="1" xfId="833" applyNumberFormat="1" applyFont="1" applyFill="1" applyBorder="1" applyAlignment="1">
      <alignment horizontal="right" vertical="center" wrapText="1"/>
    </xf>
    <xf numFmtId="0" fontId="10" fillId="0" borderId="1" xfId="0" applyFont="1" applyBorder="1" applyAlignment="1">
      <alignment horizontal="distributed" vertical="center" wrapText="1"/>
    </xf>
    <xf numFmtId="49" fontId="12" fillId="0" borderId="1" xfId="0" applyNumberFormat="1" applyFont="1" applyFill="1" applyBorder="1" applyAlignment="1" applyProtection="1">
      <alignment horizontal="left" vertical="center" wrapText="1"/>
    </xf>
    <xf numFmtId="49" fontId="12" fillId="0" borderId="1" xfId="0" applyNumberFormat="1" applyFont="1" applyFill="1" applyBorder="1" applyAlignment="1" applyProtection="1">
      <alignment horizontal="center" vertical="center" wrapText="1"/>
    </xf>
    <xf numFmtId="201" fontId="24" fillId="0" borderId="1" xfId="3" applyNumberFormat="1" applyFont="1" applyFill="1" applyBorder="1" applyAlignment="1">
      <alignment horizontal="right" vertical="center" wrapText="1"/>
    </xf>
    <xf numFmtId="0" fontId="39" fillId="0" borderId="0" xfId="0" applyFont="1" applyAlignment="1"/>
    <xf numFmtId="0" fontId="0" fillId="0" borderId="0" xfId="0" applyFill="1" applyAlignment="1"/>
    <xf numFmtId="0" fontId="40" fillId="0" borderId="0" xfId="759" applyFont="1" applyFill="1" applyAlignment="1">
      <alignment horizontal="center" vertical="center"/>
    </xf>
    <xf numFmtId="0" fontId="39" fillId="0" borderId="0" xfId="0" applyFont="1" applyFill="1" applyAlignment="1"/>
    <xf numFmtId="0" fontId="11" fillId="0" borderId="0" xfId="759" applyFont="1" applyFill="1" applyAlignment="1">
      <alignment horizontal="left" vertical="center"/>
    </xf>
    <xf numFmtId="0" fontId="11" fillId="0" borderId="0" xfId="0" applyFont="1" applyFill="1" applyAlignment="1">
      <alignment vertical="center"/>
    </xf>
    <xf numFmtId="0" fontId="11" fillId="0" borderId="0" xfId="759" applyFont="1" applyFill="1" applyAlignment="1">
      <alignment horizontal="right" vertical="center"/>
    </xf>
    <xf numFmtId="200" fontId="8" fillId="0" borderId="0" xfId="510" applyNumberFormat="1" applyFont="1" applyFill="1" applyAlignment="1">
      <alignment horizontal="center" vertical="center" wrapText="1"/>
    </xf>
    <xf numFmtId="0" fontId="11" fillId="0" borderId="1" xfId="0" applyFont="1" applyFill="1" applyBorder="1" applyAlignment="1">
      <alignment horizontal="left" vertical="center" wrapText="1"/>
    </xf>
    <xf numFmtId="200" fontId="12" fillId="0" borderId="1" xfId="0" applyNumberFormat="1" applyFont="1" applyFill="1" applyBorder="1" applyAlignment="1">
      <alignment vertical="center" wrapText="1"/>
    </xf>
    <xf numFmtId="201" fontId="12" fillId="0" borderId="1" xfId="3" applyNumberFormat="1" applyFont="1" applyFill="1" applyBorder="1" applyAlignment="1">
      <alignment vertical="center" wrapText="1"/>
    </xf>
    <xf numFmtId="0" fontId="29" fillId="0" borderId="0" xfId="1011" applyFont="1" applyFill="1" applyAlignment="1">
      <alignment horizontal="center" vertical="center"/>
    </xf>
    <xf numFmtId="0" fontId="29" fillId="0" borderId="0" xfId="1011" applyFont="1" applyFill="1" applyProtection="1">
      <alignment vertical="center"/>
    </xf>
    <xf numFmtId="0" fontId="11" fillId="0" borderId="1" xfId="0" applyFont="1" applyBorder="1" applyAlignment="1">
      <alignment horizontal="left" vertical="center" wrapText="1"/>
    </xf>
    <xf numFmtId="0" fontId="29" fillId="2" borderId="0" xfId="1011" applyFont="1" applyFill="1" applyAlignment="1">
      <alignment horizontal="center" vertical="center"/>
    </xf>
    <xf numFmtId="0" fontId="10" fillId="0" borderId="1" xfId="0" applyFont="1" applyFill="1" applyBorder="1" applyAlignment="1">
      <alignment horizontal="center" vertical="center" wrapText="1"/>
    </xf>
    <xf numFmtId="0" fontId="11" fillId="0" borderId="0" xfId="0" applyFont="1" applyFill="1" applyBorder="1" applyAlignment="1">
      <alignment horizontal="left" vertical="center"/>
    </xf>
    <xf numFmtId="0" fontId="10" fillId="0" borderId="0" xfId="0" applyFont="1" applyFill="1" applyAlignment="1">
      <alignment horizontal="center" vertical="center" wrapText="1"/>
    </xf>
    <xf numFmtId="200" fontId="24" fillId="0" borderId="0" xfId="0" applyNumberFormat="1" applyFont="1" applyFill="1" applyAlignment="1">
      <alignment vertical="center" wrapText="1"/>
    </xf>
    <xf numFmtId="201" fontId="24" fillId="0" borderId="0" xfId="3" applyNumberFormat="1" applyFont="1" applyFill="1" applyAlignment="1">
      <alignment vertical="center" wrapText="1"/>
    </xf>
    <xf numFmtId="0" fontId="8" fillId="0" borderId="0" xfId="1012" applyProtection="1">
      <alignment vertical="center"/>
    </xf>
    <xf numFmtId="0" fontId="29" fillId="0" borderId="0" xfId="1012" applyFont="1" applyProtection="1">
      <alignment vertical="center"/>
    </xf>
    <xf numFmtId="0" fontId="41" fillId="0" borderId="0" xfId="1012" applyFont="1" applyAlignment="1" applyProtection="1">
      <alignment horizontal="center" vertical="center"/>
    </xf>
    <xf numFmtId="0" fontId="41" fillId="0" borderId="0" xfId="1012" applyFont="1" applyProtection="1">
      <alignment vertical="center"/>
    </xf>
    <xf numFmtId="0" fontId="8" fillId="2" borderId="0" xfId="1012" applyFill="1" applyProtection="1">
      <alignment vertical="center"/>
    </xf>
    <xf numFmtId="199" fontId="8" fillId="0" borderId="0" xfId="1012" applyNumberFormat="1" applyProtection="1">
      <alignment vertical="center"/>
    </xf>
    <xf numFmtId="200" fontId="8" fillId="0" borderId="0" xfId="510" applyNumberFormat="1" applyAlignment="1" applyProtection="1"/>
    <xf numFmtId="0" fontId="8" fillId="0" borderId="0" xfId="1012" applyFill="1" applyProtection="1">
      <alignment vertical="center"/>
    </xf>
    <xf numFmtId="0" fontId="42" fillId="0" borderId="0" xfId="0" applyFont="1" applyFill="1" applyAlignment="1">
      <alignment horizontal="center" vertical="center"/>
    </xf>
    <xf numFmtId="200" fontId="8" fillId="0" borderId="0" xfId="510" applyNumberFormat="1" applyFill="1" applyAlignment="1" applyProtection="1"/>
    <xf numFmtId="0" fontId="29" fillId="0" borderId="0" xfId="1012" applyFont="1" applyFill="1" applyProtection="1">
      <alignment vertical="center"/>
    </xf>
    <xf numFmtId="0" fontId="12" fillId="0" borderId="0" xfId="1012" applyFont="1" applyFill="1" applyProtection="1">
      <alignment vertical="center"/>
    </xf>
    <xf numFmtId="199" fontId="12" fillId="0" borderId="0" xfId="1012" applyNumberFormat="1" applyFont="1" applyFill="1" applyBorder="1" applyAlignment="1" applyProtection="1">
      <alignment horizontal="right" vertical="center"/>
    </xf>
    <xf numFmtId="200" fontId="29" fillId="0" borderId="0" xfId="510" applyNumberFormat="1" applyFont="1" applyFill="1" applyAlignment="1" applyProtection="1"/>
    <xf numFmtId="199" fontId="24" fillId="0" borderId="3" xfId="1012" applyNumberFormat="1" applyFont="1" applyFill="1" applyBorder="1" applyAlignment="1" applyProtection="1">
      <alignment horizontal="center" vertical="center" wrapText="1"/>
    </xf>
    <xf numFmtId="0" fontId="24" fillId="0" borderId="1" xfId="1012" applyFont="1" applyFill="1" applyBorder="1" applyAlignment="1" applyProtection="1">
      <alignment horizontal="distributed" vertical="center" wrapText="1" indent="3"/>
    </xf>
    <xf numFmtId="199" fontId="24" fillId="0" borderId="1" xfId="1012" applyNumberFormat="1" applyFont="1" applyFill="1" applyBorder="1" applyAlignment="1" applyProtection="1">
      <alignment horizontal="center" vertical="center" wrapText="1"/>
    </xf>
    <xf numFmtId="0" fontId="41" fillId="0" borderId="0" xfId="1012" applyFont="1" applyFill="1" applyAlignment="1" applyProtection="1">
      <alignment horizontal="center" vertical="center" wrapText="1"/>
    </xf>
    <xf numFmtId="0" fontId="41" fillId="0" borderId="0" xfId="1012" applyFont="1" applyFill="1" applyAlignment="1" applyProtection="1">
      <alignment horizontal="center" vertical="center"/>
    </xf>
    <xf numFmtId="0" fontId="10" fillId="3" borderId="4"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0" fontId="11" fillId="3" borderId="4" xfId="0"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3" fontId="11" fillId="3" borderId="1" xfId="0" applyNumberFormat="1" applyFont="1" applyFill="1" applyBorder="1" applyAlignment="1" applyProtection="1">
      <alignment horizontal="right" vertical="center"/>
      <protection locked="0"/>
    </xf>
    <xf numFmtId="49" fontId="11" fillId="0" borderId="1" xfId="0" applyNumberFormat="1" applyFont="1" applyFill="1" applyBorder="1" applyAlignment="1" applyProtection="1">
      <alignment horizontal="left" vertical="center" wrapText="1"/>
    </xf>
    <xf numFmtId="3" fontId="11" fillId="0" borderId="1" xfId="0" applyNumberFormat="1" applyFont="1" applyFill="1" applyBorder="1" applyAlignment="1" applyProtection="1">
      <alignment horizontal="right" vertical="center"/>
    </xf>
    <xf numFmtId="49" fontId="10" fillId="3" borderId="1" xfId="0" applyNumberFormat="1" applyFont="1" applyFill="1" applyBorder="1" applyAlignment="1" applyProtection="1">
      <alignment horizontal="left" vertical="center" wrapText="1"/>
    </xf>
    <xf numFmtId="3" fontId="10" fillId="3" borderId="1" xfId="0" applyNumberFormat="1" applyFont="1" applyFill="1" applyBorder="1" applyAlignment="1" applyProtection="1">
      <alignment horizontal="right" vertical="center"/>
      <protection locked="0"/>
    </xf>
    <xf numFmtId="49" fontId="10" fillId="3" borderId="4" xfId="0" applyNumberFormat="1" applyFont="1" applyFill="1" applyBorder="1" applyAlignment="1" applyProtection="1">
      <alignment horizontal="left" vertical="center" wrapText="1"/>
    </xf>
    <xf numFmtId="49" fontId="11" fillId="3" borderId="4" xfId="0" applyNumberFormat="1" applyFont="1" applyFill="1" applyBorder="1" applyAlignment="1" applyProtection="1">
      <alignment horizontal="left" vertical="center" wrapText="1"/>
    </xf>
    <xf numFmtId="49" fontId="43" fillId="3" borderId="4" xfId="0" applyNumberFormat="1" applyFont="1" applyFill="1" applyBorder="1" applyAlignment="1" applyProtection="1">
      <alignment horizontal="distributed" vertical="center"/>
    </xf>
    <xf numFmtId="49" fontId="43" fillId="0" borderId="1" xfId="0" applyNumberFormat="1" applyFont="1" applyFill="1" applyBorder="1" applyAlignment="1" applyProtection="1">
      <alignment horizontal="distributed" vertical="center" wrapText="1"/>
    </xf>
    <xf numFmtId="49" fontId="24" fillId="0" borderId="3" xfId="1012" applyNumberFormat="1" applyFont="1" applyFill="1" applyBorder="1" applyAlignment="1" applyProtection="1">
      <alignment horizontal="left" vertical="center"/>
    </xf>
    <xf numFmtId="0" fontId="24" fillId="0" borderId="1" xfId="1012" applyFont="1" applyFill="1" applyBorder="1" applyAlignment="1" applyProtection="1">
      <alignment horizontal="left" vertical="center" wrapText="1"/>
    </xf>
    <xf numFmtId="0" fontId="12" fillId="0" borderId="1" xfId="1012" applyFont="1" applyFill="1" applyBorder="1" applyAlignment="1" applyProtection="1">
      <alignment horizontal="left" vertical="center" wrapText="1"/>
    </xf>
    <xf numFmtId="49" fontId="12" fillId="0" borderId="3" xfId="1012" applyNumberFormat="1" applyFont="1" applyFill="1" applyBorder="1" applyAlignment="1" applyProtection="1">
      <alignment horizontal="left" vertical="center"/>
    </xf>
    <xf numFmtId="49" fontId="12" fillId="0" borderId="3" xfId="1012" applyNumberFormat="1" applyFont="1" applyBorder="1" applyAlignment="1" applyProtection="1">
      <alignment horizontal="left" vertical="center"/>
    </xf>
    <xf numFmtId="0" fontId="12" fillId="2" borderId="1" xfId="1012" applyFont="1" applyFill="1" applyBorder="1" applyAlignment="1" applyProtection="1">
      <alignment horizontal="left" vertical="center" wrapText="1"/>
    </xf>
    <xf numFmtId="0" fontId="12" fillId="0" borderId="1" xfId="1011" applyFont="1" applyFill="1" applyBorder="1" applyAlignment="1" applyProtection="1">
      <alignment horizontal="left" vertical="center" wrapText="1"/>
    </xf>
    <xf numFmtId="0" fontId="24" fillId="0" borderId="1" xfId="1011" applyFont="1" applyFill="1" applyBorder="1" applyAlignment="1" applyProtection="1">
      <alignment horizontal="left" vertical="center" wrapText="1"/>
    </xf>
    <xf numFmtId="49" fontId="24" fillId="0" borderId="3" xfId="1012" applyNumberFormat="1" applyFont="1" applyFill="1" applyBorder="1" applyAlignment="1" applyProtection="1">
      <alignment horizontal="distributed" vertical="center" indent="1"/>
    </xf>
    <xf numFmtId="0" fontId="24" fillId="0" borderId="1" xfId="1012" applyFont="1" applyFill="1" applyBorder="1" applyAlignment="1" applyProtection="1">
      <alignment horizontal="distributed" vertical="center" wrapText="1" indent="1"/>
    </xf>
    <xf numFmtId="200" fontId="8" fillId="2" borderId="0" xfId="1012" applyNumberFormat="1" applyFill="1" applyProtection="1">
      <alignment vertical="center"/>
    </xf>
    <xf numFmtId="0" fontId="29" fillId="0" borderId="0" xfId="1012" applyFont="1">
      <alignment vertical="center"/>
    </xf>
    <xf numFmtId="0" fontId="41" fillId="0" borderId="0" xfId="1012" applyFont="1" applyAlignment="1">
      <alignment horizontal="center" vertical="center"/>
    </xf>
    <xf numFmtId="199" fontId="8" fillId="0" borderId="0" xfId="1012" applyNumberFormat="1">
      <alignment vertical="center"/>
    </xf>
    <xf numFmtId="0" fontId="29" fillId="0" borderId="0" xfId="1012" applyFont="1" applyFill="1">
      <alignment vertical="center"/>
    </xf>
    <xf numFmtId="0" fontId="12" fillId="0" borderId="0" xfId="1012" applyFont="1" applyFill="1">
      <alignment vertical="center"/>
    </xf>
    <xf numFmtId="0" fontId="44" fillId="0" borderId="0" xfId="1012" applyFont="1" applyFill="1">
      <alignment vertical="center"/>
    </xf>
    <xf numFmtId="199" fontId="12" fillId="0" borderId="0" xfId="1012" applyNumberFormat="1" applyFont="1" applyFill="1" applyAlignment="1">
      <alignment horizontal="right" vertical="center"/>
    </xf>
    <xf numFmtId="199" fontId="24" fillId="0" borderId="3" xfId="1012" applyNumberFormat="1" applyFont="1" applyFill="1" applyBorder="1" applyAlignment="1">
      <alignment horizontal="center" vertical="center" wrapText="1"/>
    </xf>
    <xf numFmtId="0" fontId="24" fillId="0" borderId="1" xfId="1012" applyFont="1" applyFill="1" applyBorder="1" applyAlignment="1">
      <alignment horizontal="distributed" vertical="center" wrapText="1" indent="3"/>
    </xf>
    <xf numFmtId="0" fontId="45" fillId="0" borderId="0" xfId="1010" applyFont="1" applyFill="1" applyAlignment="1">
      <alignment vertical="center" wrapText="1"/>
    </xf>
    <xf numFmtId="3" fontId="10" fillId="0" borderId="1" xfId="0" applyNumberFormat="1" applyFont="1" applyFill="1" applyBorder="1" applyAlignment="1" applyProtection="1">
      <alignment horizontal="right" vertical="center"/>
      <protection locked="0"/>
    </xf>
    <xf numFmtId="0" fontId="29" fillId="0" borderId="0" xfId="1011" applyFont="1" applyFill="1">
      <alignment vertical="center"/>
    </xf>
    <xf numFmtId="3" fontId="11" fillId="0" borderId="1" xfId="0" applyNumberFormat="1" applyFont="1" applyFill="1" applyBorder="1" applyAlignment="1" applyProtection="1">
      <alignment horizontal="right" vertical="center"/>
      <protection locked="0"/>
    </xf>
    <xf numFmtId="0" fontId="12" fillId="3" borderId="4" xfId="0" applyFont="1" applyFill="1" applyBorder="1" applyAlignment="1" applyProtection="1">
      <alignment vertical="center"/>
    </xf>
    <xf numFmtId="0" fontId="24" fillId="0" borderId="3" xfId="1012" applyFont="1" applyFill="1" applyBorder="1" applyAlignment="1">
      <alignment horizontal="left" vertical="center"/>
    </xf>
    <xf numFmtId="0" fontId="24" fillId="0" borderId="1" xfId="1011" applyFont="1" applyFill="1" applyBorder="1" applyAlignment="1">
      <alignment horizontal="left" vertical="center"/>
    </xf>
    <xf numFmtId="203" fontId="24" fillId="0" borderId="1" xfId="1" applyNumberFormat="1" applyFont="1" applyFill="1" applyBorder="1" applyAlignment="1">
      <alignment horizontal="right" vertical="center" wrapText="1"/>
    </xf>
    <xf numFmtId="0" fontId="12" fillId="0" borderId="3" xfId="1012" applyFont="1" applyFill="1" applyBorder="1" applyAlignment="1">
      <alignment horizontal="left" vertical="center"/>
    </xf>
    <xf numFmtId="0" fontId="12" fillId="0" borderId="1" xfId="1012" applyFont="1" applyFill="1" applyBorder="1" applyAlignment="1">
      <alignment horizontal="left" vertical="center"/>
    </xf>
    <xf numFmtId="203" fontId="12" fillId="0" borderId="1" xfId="1" applyNumberFormat="1" applyFont="1" applyFill="1" applyBorder="1" applyAlignment="1">
      <alignment horizontal="right" vertical="center" wrapText="1"/>
    </xf>
    <xf numFmtId="200" fontId="12" fillId="0" borderId="1" xfId="1" applyNumberFormat="1" applyFont="1" applyFill="1" applyBorder="1" applyAlignment="1" applyProtection="1">
      <alignment horizontal="right" vertical="center" wrapText="1"/>
      <protection locked="0"/>
    </xf>
    <xf numFmtId="0" fontId="12" fillId="0" borderId="3" xfId="1012" applyFont="1" applyBorder="1" applyAlignment="1">
      <alignment horizontal="left" vertical="center"/>
    </xf>
    <xf numFmtId="0" fontId="12" fillId="2" borderId="1" xfId="1012" applyFont="1" applyFill="1" applyBorder="1" applyAlignment="1">
      <alignment horizontal="left" vertical="center"/>
    </xf>
    <xf numFmtId="203" fontId="12" fillId="2" borderId="1" xfId="1" applyNumberFormat="1" applyFont="1" applyFill="1" applyBorder="1" applyAlignment="1">
      <alignment horizontal="right" vertical="center" wrapText="1"/>
    </xf>
    <xf numFmtId="0" fontId="12" fillId="0" borderId="3" xfId="1012" applyFont="1" applyFill="1" applyBorder="1">
      <alignment vertical="center"/>
    </xf>
    <xf numFmtId="0" fontId="24" fillId="0" borderId="1" xfId="1012" applyFont="1" applyFill="1" applyBorder="1" applyAlignment="1">
      <alignment horizontal="distributed" vertical="center" indent="1"/>
    </xf>
    <xf numFmtId="0" fontId="1" fillId="0" borderId="0" xfId="0" applyFont="1" applyFill="1" applyBorder="1" applyAlignment="1"/>
    <xf numFmtId="0" fontId="8" fillId="0" borderId="0" xfId="1012" applyFont="1" applyFill="1" applyProtection="1">
      <alignment vertical="center"/>
    </xf>
    <xf numFmtId="0" fontId="8" fillId="0" borderId="0" xfId="1012" applyFont="1" applyProtection="1">
      <alignment vertical="center"/>
    </xf>
    <xf numFmtId="199" fontId="8" fillId="0" borderId="0" xfId="1012" applyNumberFormat="1" applyFill="1" applyProtection="1">
      <alignment vertical="center"/>
    </xf>
    <xf numFmtId="0" fontId="42" fillId="0" borderId="0" xfId="0" applyFont="1" applyFill="1" applyBorder="1" applyAlignment="1">
      <alignment horizontal="center" vertical="center"/>
    </xf>
    <xf numFmtId="0" fontId="12" fillId="3" borderId="4" xfId="0" applyFont="1" applyFill="1" applyBorder="1" applyAlignment="1" applyProtection="1">
      <alignment horizontal="left" vertical="center"/>
    </xf>
    <xf numFmtId="3" fontId="12" fillId="0" borderId="1" xfId="0" applyNumberFormat="1" applyFont="1" applyFill="1" applyBorder="1" applyAlignment="1" applyProtection="1">
      <alignment horizontal="right" vertical="center"/>
      <protection locked="0"/>
    </xf>
    <xf numFmtId="49" fontId="12" fillId="3" borderId="1" xfId="0" applyNumberFormat="1" applyFont="1" applyFill="1" applyBorder="1" applyAlignment="1" applyProtection="1">
      <alignment horizontal="left" vertical="center" wrapText="1"/>
    </xf>
    <xf numFmtId="3" fontId="12" fillId="3" borderId="1" xfId="0" applyNumberFormat="1" applyFont="1" applyFill="1" applyBorder="1" applyAlignment="1" applyProtection="1">
      <alignment horizontal="right" vertical="center"/>
      <protection locked="0"/>
    </xf>
    <xf numFmtId="49" fontId="46" fillId="3" borderId="1" xfId="0" applyNumberFormat="1" applyFont="1" applyFill="1" applyBorder="1" applyAlignment="1" applyProtection="1">
      <alignment horizontal="left" vertical="center" wrapText="1"/>
    </xf>
    <xf numFmtId="49" fontId="46" fillId="0" borderId="1" xfId="0" applyNumberFormat="1" applyFont="1" applyFill="1" applyBorder="1" applyAlignment="1" applyProtection="1">
      <alignment horizontal="left" vertical="center" wrapText="1"/>
    </xf>
    <xf numFmtId="0" fontId="24" fillId="3" borderId="4" xfId="0" applyFont="1" applyFill="1" applyBorder="1" applyAlignment="1" applyProtection="1">
      <alignment horizontal="left" vertical="center"/>
    </xf>
    <xf numFmtId="3" fontId="24" fillId="0" borderId="1" xfId="0" applyNumberFormat="1" applyFont="1" applyFill="1" applyBorder="1" applyAlignment="1" applyProtection="1">
      <alignment horizontal="right" vertical="center"/>
      <protection locked="0"/>
    </xf>
    <xf numFmtId="49" fontId="12" fillId="3" borderId="4" xfId="0" applyNumberFormat="1" applyFont="1" applyFill="1" applyBorder="1" applyAlignment="1" applyProtection="1">
      <alignment horizontal="left" vertical="center" wrapText="1"/>
    </xf>
    <xf numFmtId="49" fontId="47" fillId="3" borderId="1" xfId="0" applyNumberFormat="1" applyFont="1" applyFill="1" applyBorder="1" applyAlignment="1" applyProtection="1">
      <alignment horizontal="left" vertical="center" wrapText="1"/>
    </xf>
    <xf numFmtId="3" fontId="24" fillId="3" borderId="1" xfId="0" applyNumberFormat="1" applyFont="1" applyFill="1" applyBorder="1" applyAlignment="1" applyProtection="1">
      <alignment horizontal="right" vertical="center"/>
      <protection locked="0"/>
    </xf>
    <xf numFmtId="0" fontId="8" fillId="0" borderId="1" xfId="1012" applyFont="1" applyBorder="1" applyProtection="1">
      <alignment vertical="center"/>
    </xf>
    <xf numFmtId="49" fontId="10" fillId="0" borderId="3" xfId="997" applyNumberFormat="1" applyFont="1" applyFill="1" applyBorder="1" applyAlignment="1" applyProtection="1">
      <alignment horizontal="left" vertical="center"/>
    </xf>
    <xf numFmtId="3" fontId="24" fillId="0" borderId="1" xfId="0" applyNumberFormat="1" applyFont="1" applyFill="1" applyBorder="1" applyAlignment="1" applyProtection="1">
      <alignment horizontal="right" vertical="center"/>
    </xf>
    <xf numFmtId="0" fontId="24" fillId="2" borderId="1" xfId="1012" applyFont="1" applyFill="1" applyBorder="1" applyAlignment="1" applyProtection="1">
      <alignment horizontal="left" vertical="center" wrapText="1"/>
    </xf>
    <xf numFmtId="49" fontId="11" fillId="0" borderId="3" xfId="997" applyNumberFormat="1" applyFont="1" applyBorder="1" applyAlignment="1" applyProtection="1">
      <alignment horizontal="left" vertical="center"/>
    </xf>
    <xf numFmtId="3" fontId="12" fillId="2" borderId="1" xfId="0" applyNumberFormat="1" applyFont="1" applyFill="1" applyBorder="1" applyAlignment="1" applyProtection="1">
      <alignment horizontal="right" vertical="center"/>
    </xf>
    <xf numFmtId="3" fontId="12" fillId="2" borderId="1" xfId="0" applyNumberFormat="1" applyFont="1" applyFill="1" applyBorder="1" applyAlignment="1" applyProtection="1">
      <alignment horizontal="right" vertical="center"/>
      <protection locked="0"/>
    </xf>
    <xf numFmtId="49" fontId="11" fillId="0" borderId="3" xfId="997" applyNumberFormat="1" applyFont="1" applyFill="1" applyBorder="1" applyAlignment="1" applyProtection="1">
      <alignment horizontal="left" vertical="center"/>
    </xf>
    <xf numFmtId="3" fontId="12" fillId="0" borderId="1" xfId="0" applyNumberFormat="1" applyFont="1" applyFill="1" applyBorder="1" applyAlignment="1" applyProtection="1">
      <alignment horizontal="right" vertical="center"/>
    </xf>
    <xf numFmtId="0" fontId="8" fillId="0" borderId="3" xfId="1012" applyFill="1" applyBorder="1" applyAlignment="1" applyProtection="1">
      <alignment horizontal="left" vertical="center"/>
    </xf>
    <xf numFmtId="3" fontId="8" fillId="0" borderId="0" xfId="1012" applyNumberFormat="1" applyFill="1" applyProtection="1">
      <alignment vertical="center"/>
    </xf>
    <xf numFmtId="0" fontId="24" fillId="0" borderId="3" xfId="1012" applyFont="1" applyFill="1" applyBorder="1" applyAlignment="1" applyProtection="1">
      <alignment horizontal="left" vertical="center"/>
    </xf>
    <xf numFmtId="0" fontId="24" fillId="0" borderId="1" xfId="1011" applyFont="1" applyFill="1" applyBorder="1" applyAlignment="1" applyProtection="1">
      <alignment horizontal="left" vertical="center"/>
    </xf>
    <xf numFmtId="0" fontId="12" fillId="0" borderId="3" xfId="1012" applyFont="1" applyFill="1" applyBorder="1" applyAlignment="1" applyProtection="1">
      <alignment horizontal="left" vertical="center"/>
    </xf>
    <xf numFmtId="0" fontId="12" fillId="0" borderId="1" xfId="1012" applyFont="1" applyFill="1" applyBorder="1" applyAlignment="1" applyProtection="1">
      <alignment horizontal="left" vertical="center"/>
    </xf>
    <xf numFmtId="3" fontId="8" fillId="0" borderId="0" xfId="1012" applyNumberFormat="1">
      <alignment vertical="center"/>
    </xf>
    <xf numFmtId="0" fontId="48" fillId="0" borderId="0" xfId="0" applyFont="1" applyFill="1" applyBorder="1" applyAlignment="1">
      <alignment horizontal="center" vertical="center"/>
    </xf>
    <xf numFmtId="0" fontId="48" fillId="0" borderId="5" xfId="0" applyFont="1" applyFill="1" applyBorder="1" applyAlignment="1">
      <alignment horizontal="center" vertical="center"/>
    </xf>
    <xf numFmtId="0" fontId="11" fillId="0" borderId="0" xfId="0" applyFont="1" applyAlignment="1">
      <alignment horizontal="right"/>
    </xf>
    <xf numFmtId="0" fontId="24" fillId="0" borderId="2" xfId="1015" applyFont="1" applyBorder="1" applyAlignment="1">
      <alignment horizontal="center" vertical="center"/>
    </xf>
    <xf numFmtId="0" fontId="24" fillId="0" borderId="3" xfId="1015" applyFont="1" applyBorder="1" applyAlignment="1">
      <alignment horizontal="center" vertical="center"/>
    </xf>
    <xf numFmtId="0" fontId="24" fillId="0" borderId="6" xfId="1015" applyFont="1" applyBorder="1" applyAlignment="1">
      <alignment horizontal="center" vertical="center"/>
    </xf>
    <xf numFmtId="0" fontId="24" fillId="0" borderId="7" xfId="1015" applyFont="1" applyBorder="1" applyAlignment="1">
      <alignment horizontal="center" vertical="center"/>
    </xf>
    <xf numFmtId="49" fontId="24" fillId="0" borderId="1" xfId="783" applyNumberFormat="1" applyFont="1" applyFill="1" applyBorder="1" applyAlignment="1" applyProtection="1">
      <alignment horizontal="center" vertical="center"/>
    </xf>
    <xf numFmtId="0" fontId="49" fillId="0" borderId="1" xfId="0" applyFont="1" applyFill="1" applyBorder="1" applyAlignment="1">
      <alignment horizontal="right"/>
    </xf>
    <xf numFmtId="201" fontId="49" fillId="0" borderId="1" xfId="0" applyNumberFormat="1" applyFont="1" applyFill="1" applyBorder="1" applyAlignment="1">
      <alignment horizontal="right"/>
    </xf>
    <xf numFmtId="0" fontId="50" fillId="0" borderId="0" xfId="0" applyFont="1" applyFill="1" applyBorder="1" applyAlignment="1">
      <alignment horizontal="left" vertical="top" wrapText="1"/>
    </xf>
    <xf numFmtId="0" fontId="51" fillId="0" borderId="0" xfId="913" applyFont="1" applyAlignment="1"/>
    <xf numFmtId="0" fontId="11" fillId="0" borderId="0" xfId="0" applyFont="1" applyAlignment="1">
      <alignment horizontal="right" vertical="center"/>
    </xf>
    <xf numFmtId="0" fontId="24" fillId="0" borderId="1" xfId="1015" applyFont="1" applyBorder="1" applyAlignment="1">
      <alignment horizontal="center" vertical="center" wrapText="1"/>
    </xf>
    <xf numFmtId="0" fontId="24" fillId="0" borderId="1" xfId="0" applyFont="1" applyBorder="1" applyAlignment="1">
      <alignment horizontal="left" vertical="center"/>
    </xf>
    <xf numFmtId="200" fontId="24" fillId="0" borderId="1" xfId="1" applyNumberFormat="1" applyFont="1" applyBorder="1" applyAlignment="1">
      <alignment horizontal="right" vertical="center" wrapText="1"/>
    </xf>
    <xf numFmtId="0" fontId="11" fillId="0" borderId="1" xfId="0" applyFont="1" applyBorder="1" applyAlignment="1">
      <alignment horizontal="left" vertical="center"/>
    </xf>
    <xf numFmtId="200" fontId="11" fillId="0" borderId="1" xfId="0" applyNumberFormat="1" applyFont="1" applyBorder="1" applyAlignment="1">
      <alignment horizontal="right" vertical="center" wrapText="1"/>
    </xf>
    <xf numFmtId="200" fontId="10" fillId="0" borderId="1" xfId="0" applyNumberFormat="1" applyFont="1" applyBorder="1" applyAlignment="1">
      <alignment horizontal="right" vertical="center" wrapText="1"/>
    </xf>
    <xf numFmtId="0" fontId="8" fillId="0" borderId="0" xfId="1012" applyFont="1" applyFill="1">
      <alignment vertical="center"/>
    </xf>
    <xf numFmtId="0" fontId="8" fillId="0" borderId="0" xfId="1012" applyFont="1">
      <alignment vertical="center"/>
    </xf>
    <xf numFmtId="199" fontId="8" fillId="0" borderId="0" xfId="1012" applyNumberFormat="1" applyFont="1">
      <alignment vertical="center"/>
    </xf>
    <xf numFmtId="200" fontId="8" fillId="0" borderId="0" xfId="1012" applyNumberFormat="1">
      <alignment vertical="center"/>
    </xf>
    <xf numFmtId="0" fontId="52" fillId="0" borderId="0" xfId="759" applyFont="1" applyAlignment="1">
      <alignment horizontal="center" vertical="center"/>
    </xf>
    <xf numFmtId="0" fontId="0" fillId="0" borderId="0" xfId="759" applyFont="1" applyAlignment="1">
      <alignment horizontal="right"/>
    </xf>
    <xf numFmtId="199" fontId="24" fillId="0" borderId="8" xfId="1012" applyNumberFormat="1" applyFont="1" applyBorder="1" applyAlignment="1">
      <alignment horizontal="center" vertical="center" wrapText="1"/>
    </xf>
    <xf numFmtId="200" fontId="8" fillId="2" borderId="0" xfId="510" applyNumberFormat="1" applyFont="1" applyFill="1" applyAlignment="1">
      <alignment horizontal="center" vertical="center" wrapText="1"/>
    </xf>
    <xf numFmtId="0" fontId="10" fillId="0" borderId="1" xfId="0" applyFont="1" applyFill="1" applyBorder="1" applyAlignment="1">
      <alignment horizontal="left" vertical="center" wrapText="1"/>
    </xf>
    <xf numFmtId="200" fontId="10" fillId="0" borderId="6" xfId="0" applyNumberFormat="1" applyFont="1" applyFill="1" applyBorder="1" applyAlignment="1">
      <alignment vertical="center" wrapText="1"/>
    </xf>
    <xf numFmtId="200" fontId="10" fillId="0" borderId="1" xfId="0" applyNumberFormat="1" applyFont="1" applyFill="1" applyBorder="1" applyAlignment="1">
      <alignment vertical="center" wrapText="1"/>
    </xf>
    <xf numFmtId="0" fontId="53" fillId="0" borderId="1" xfId="916" applyFont="1" applyFill="1" applyBorder="1" applyAlignment="1">
      <alignment horizontal="left" vertical="center" wrapText="1"/>
    </xf>
    <xf numFmtId="200" fontId="11" fillId="0" borderId="6" xfId="0" applyNumberFormat="1" applyFont="1" applyFill="1" applyBorder="1" applyAlignment="1">
      <alignment vertical="center" wrapText="1"/>
    </xf>
    <xf numFmtId="200" fontId="11" fillId="0" borderId="1" xfId="0" applyNumberFormat="1" applyFont="1" applyFill="1" applyBorder="1" applyAlignment="1">
      <alignment vertical="center" wrapText="1"/>
    </xf>
    <xf numFmtId="204" fontId="54" fillId="0" borderId="1" xfId="0" applyNumberFormat="1" applyFont="1" applyFill="1" applyBorder="1" applyAlignment="1">
      <alignment horizontal="center" vertical="center" wrapText="1"/>
    </xf>
    <xf numFmtId="0" fontId="34" fillId="0" borderId="0" xfId="0" applyFont="1" applyFill="1" applyAlignment="1">
      <alignment horizontal="left" vertical="center"/>
    </xf>
    <xf numFmtId="0" fontId="11" fillId="0" borderId="9" xfId="0" applyFont="1" applyFill="1" applyBorder="1" applyAlignment="1">
      <alignment horizontal="left" vertical="center"/>
    </xf>
    <xf numFmtId="0" fontId="40" fillId="0" borderId="0" xfId="759" applyFont="1" applyFill="1" applyBorder="1" applyAlignment="1">
      <alignment horizontal="center" vertical="center"/>
    </xf>
    <xf numFmtId="0" fontId="11" fillId="0" borderId="0" xfId="759" applyFont="1" applyBorder="1" applyAlignment="1">
      <alignment horizontal="left" vertical="center"/>
    </xf>
    <xf numFmtId="0" fontId="11" fillId="0" borderId="0" xfId="759" applyFont="1" applyBorder="1" applyAlignment="1">
      <alignment horizontal="right" vertical="center"/>
    </xf>
    <xf numFmtId="0" fontId="24" fillId="0" borderId="1" xfId="0" applyFont="1" applyBorder="1" applyAlignment="1">
      <alignment horizontal="center" vertical="center" wrapText="1"/>
    </xf>
    <xf numFmtId="195" fontId="10" fillId="0" borderId="1" xfId="762" applyNumberFormat="1" applyFont="1" applyFill="1" applyBorder="1" applyAlignment="1">
      <alignment horizontal="left" vertical="center"/>
    </xf>
    <xf numFmtId="200" fontId="10" fillId="0" borderId="1" xfId="762" applyNumberFormat="1" applyFont="1" applyFill="1" applyBorder="1" applyAlignment="1">
      <alignment horizontal="right" vertical="center" wrapText="1"/>
    </xf>
    <xf numFmtId="195" fontId="11" fillId="0" borderId="1" xfId="762" applyNumberFormat="1" applyFont="1" applyFill="1" applyBorder="1" applyAlignment="1">
      <alignment horizontal="left" vertical="center"/>
    </xf>
    <xf numFmtId="200" fontId="11" fillId="0" borderId="1" xfId="762" applyNumberFormat="1" applyFont="1" applyFill="1" applyBorder="1" applyAlignment="1">
      <alignment horizontal="right" vertical="center" wrapText="1"/>
    </xf>
    <xf numFmtId="0" fontId="10" fillId="0" borderId="1" xfId="762" applyFont="1" applyFill="1" applyBorder="1" applyAlignment="1">
      <alignment horizontal="center" vertical="center"/>
    </xf>
    <xf numFmtId="0" fontId="0" fillId="0" borderId="0" xfId="0" applyAlignment="1" applyProtection="1"/>
    <xf numFmtId="0" fontId="7" fillId="0" borderId="0" xfId="1012" applyFont="1" applyAlignment="1" applyProtection="1">
      <alignment horizontal="center" vertical="center" wrapText="1"/>
    </xf>
    <xf numFmtId="0" fontId="23" fillId="0" borderId="0" xfId="1012" applyFont="1">
      <alignment vertical="center"/>
    </xf>
    <xf numFmtId="0" fontId="8" fillId="0" borderId="0" xfId="1012" applyAlignment="1" applyProtection="1">
      <alignment vertical="center" wrapText="1"/>
    </xf>
    <xf numFmtId="199" fontId="8" fillId="0" borderId="0" xfId="1012" applyNumberFormat="1" applyFont="1" applyFill="1" applyProtection="1">
      <alignment vertical="center"/>
    </xf>
    <xf numFmtId="0" fontId="29" fillId="0" borderId="0" xfId="0" applyFont="1" applyFill="1" applyAlignment="1" applyProtection="1"/>
    <xf numFmtId="0" fontId="2" fillId="0" borderId="0" xfId="1012" applyFont="1" applyFill="1" applyAlignment="1" applyProtection="1">
      <alignment horizontal="center" vertical="center"/>
    </xf>
    <xf numFmtId="199" fontId="12" fillId="0" borderId="0" xfId="1012" applyNumberFormat="1" applyFont="1" applyFill="1" applyBorder="1" applyAlignment="1">
      <alignment horizontal="right" vertical="center"/>
    </xf>
    <xf numFmtId="0" fontId="8" fillId="0" borderId="0" xfId="510" applyFont="1" applyFill="1" applyAlignment="1"/>
    <xf numFmtId="200" fontId="24" fillId="0" borderId="10" xfId="510" applyNumberFormat="1" applyFont="1" applyFill="1" applyBorder="1" applyAlignment="1" applyProtection="1">
      <alignment horizontal="center" vertical="center" wrapText="1"/>
    </xf>
    <xf numFmtId="0" fontId="24" fillId="0" borderId="1" xfId="1012" applyFont="1" applyFill="1" applyBorder="1" applyAlignment="1" applyProtection="1">
      <alignment horizontal="center" vertical="center" wrapText="1"/>
    </xf>
    <xf numFmtId="201" fontId="12" fillId="0" borderId="0" xfId="3" applyNumberFormat="1" applyFont="1" applyFill="1" applyBorder="1" applyAlignment="1" applyProtection="1">
      <alignment horizontal="right" vertical="center" wrapText="1"/>
    </xf>
    <xf numFmtId="0" fontId="7" fillId="0" borderId="0" xfId="1012" applyFont="1" applyFill="1" applyAlignment="1" applyProtection="1">
      <alignment horizontal="center" vertical="center" wrapText="1"/>
    </xf>
    <xf numFmtId="0" fontId="24" fillId="0" borderId="4" xfId="0" applyFont="1" applyFill="1" applyBorder="1" applyAlignment="1" applyProtection="1">
      <alignment horizontal="left" vertical="center"/>
    </xf>
    <xf numFmtId="200" fontId="24" fillId="0" borderId="1" xfId="0" applyNumberFormat="1" applyFont="1" applyFill="1" applyBorder="1" applyAlignment="1" applyProtection="1">
      <alignment horizontal="right" vertical="center" wrapText="1"/>
    </xf>
    <xf numFmtId="201" fontId="24" fillId="0" borderId="7" xfId="3" applyNumberFormat="1" applyFont="1" applyFill="1" applyBorder="1" applyAlignment="1" applyProtection="1">
      <alignment horizontal="right" vertical="center" wrapText="1" shrinkToFit="1"/>
      <protection locked="0"/>
    </xf>
    <xf numFmtId="0" fontId="29" fillId="0" borderId="0" xfId="1011" applyFont="1" applyFill="1" applyAlignment="1" applyProtection="1">
      <alignment horizontal="center" vertical="center"/>
    </xf>
    <xf numFmtId="0" fontId="12" fillId="0" borderId="4" xfId="0" applyFont="1" applyFill="1" applyBorder="1" applyAlignment="1" applyProtection="1">
      <alignment horizontal="left" vertical="center"/>
    </xf>
    <xf numFmtId="49" fontId="24" fillId="0" borderId="1" xfId="0" applyNumberFormat="1" applyFont="1" applyFill="1" applyBorder="1" applyAlignment="1" applyProtection="1">
      <alignment horizontal="left" vertical="center" wrapText="1" indent="2"/>
    </xf>
    <xf numFmtId="201" fontId="24" fillId="0" borderId="1" xfId="3" applyNumberFormat="1" applyFont="1" applyFill="1" applyBorder="1" applyAlignment="1" applyProtection="1">
      <alignment horizontal="right" vertical="center" wrapText="1" shrinkToFit="1"/>
      <protection locked="0"/>
    </xf>
    <xf numFmtId="0" fontId="12" fillId="0" borderId="4" xfId="0" applyNumberFormat="1" applyFont="1" applyFill="1" applyBorder="1" applyAlignment="1" applyProtection="1">
      <alignment horizontal="left" vertical="center"/>
    </xf>
    <xf numFmtId="49" fontId="12" fillId="0" borderId="1" xfId="0" applyNumberFormat="1" applyFont="1" applyFill="1" applyBorder="1" applyAlignment="1" applyProtection="1">
      <alignment horizontal="left" vertical="center" wrapText="1" indent="3"/>
    </xf>
    <xf numFmtId="201" fontId="12" fillId="0" borderId="1" xfId="3" applyNumberFormat="1" applyFont="1" applyFill="1" applyBorder="1" applyAlignment="1" applyProtection="1">
      <alignment horizontal="right" vertical="center" wrapText="1" shrinkToFit="1"/>
      <protection locked="0"/>
    </xf>
    <xf numFmtId="0" fontId="12" fillId="0" borderId="4" xfId="0" applyNumberFormat="1" applyFont="1" applyFill="1" applyBorder="1" applyAlignment="1" applyProtection="1">
      <alignment horizontal="left" vertical="center"/>
      <protection locked="0"/>
    </xf>
    <xf numFmtId="0" fontId="8" fillId="0" borderId="0" xfId="510" applyFill="1" applyAlignment="1" applyProtection="1"/>
    <xf numFmtId="0" fontId="12" fillId="0" borderId="4" xfId="0" applyFont="1" applyFill="1" applyBorder="1" applyAlignment="1" applyProtection="1">
      <alignment horizontal="left" vertical="center"/>
      <protection locked="0"/>
    </xf>
    <xf numFmtId="200" fontId="12" fillId="0" borderId="1" xfId="0" applyNumberFormat="1" applyFont="1" applyFill="1" applyBorder="1" applyAlignment="1" applyProtection="1">
      <alignment horizontal="right" vertical="center" wrapText="1"/>
    </xf>
    <xf numFmtId="0" fontId="24" fillId="0" borderId="4" xfId="0" applyNumberFormat="1" applyFont="1" applyFill="1" applyBorder="1" applyAlignment="1" applyProtection="1">
      <alignment horizontal="left" vertical="center"/>
    </xf>
    <xf numFmtId="0" fontId="12" fillId="0" borderId="4" xfId="0" applyNumberFormat="1" applyFont="1" applyFill="1" applyBorder="1" applyAlignment="1" applyProtection="1">
      <alignment horizontal="left" vertical="center" wrapText="1"/>
    </xf>
    <xf numFmtId="0" fontId="12" fillId="0" borderId="4" xfId="0" applyNumberFormat="1" applyFont="1" applyFill="1" applyBorder="1" applyAlignment="1" applyProtection="1">
      <alignment vertical="center" wrapText="1"/>
    </xf>
    <xf numFmtId="10" fontId="8" fillId="0" borderId="0" xfId="3" applyNumberFormat="1" applyFont="1" applyFill="1" applyBorder="1" applyAlignment="1" applyProtection="1">
      <alignment vertical="center"/>
    </xf>
    <xf numFmtId="0" fontId="23" fillId="0" borderId="0" xfId="1012" applyFont="1" applyFill="1">
      <alignment vertical="center"/>
    </xf>
    <xf numFmtId="49" fontId="12" fillId="0" borderId="4" xfId="0" applyNumberFormat="1" applyFont="1" applyFill="1" applyBorder="1" applyAlignment="1" applyProtection="1">
      <alignment horizontal="left" vertical="center" wrapText="1"/>
    </xf>
    <xf numFmtId="49" fontId="12" fillId="0" borderId="1" xfId="0" applyNumberFormat="1" applyFont="1" applyFill="1" applyBorder="1" applyAlignment="1" applyProtection="1">
      <alignment horizontal="left" vertical="center" indent="3"/>
    </xf>
    <xf numFmtId="49" fontId="12" fillId="0" borderId="4" xfId="0" applyNumberFormat="1" applyFont="1" applyFill="1" applyBorder="1" applyAlignment="1" applyProtection="1">
      <alignment horizontal="left" vertical="center" wrapText="1"/>
      <protection locked="0"/>
    </xf>
    <xf numFmtId="0" fontId="12" fillId="0" borderId="4"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left" vertical="center" indent="3"/>
      <protection locked="0"/>
    </xf>
    <xf numFmtId="49" fontId="12" fillId="0" borderId="1" xfId="0" applyNumberFormat="1" applyFont="1" applyFill="1" applyBorder="1" applyAlignment="1" applyProtection="1">
      <alignment horizontal="left" vertical="center" wrapText="1" indent="3"/>
      <protection locked="0"/>
    </xf>
    <xf numFmtId="49" fontId="24" fillId="0" borderId="4" xfId="0" applyNumberFormat="1" applyFont="1" applyFill="1" applyBorder="1" applyAlignment="1" applyProtection="1">
      <alignment horizontal="distributed" vertical="center"/>
    </xf>
    <xf numFmtId="49" fontId="24" fillId="0" borderId="1" xfId="0" applyNumberFormat="1" applyFont="1" applyFill="1" applyBorder="1" applyAlignment="1" applyProtection="1">
      <alignment horizontal="distributed" vertical="center" wrapText="1"/>
    </xf>
    <xf numFmtId="0" fontId="12" fillId="0" borderId="0" xfId="1012" applyFont="1" applyFill="1" applyAlignment="1" applyProtection="1">
      <alignment horizontal="left" vertical="top" wrapText="1"/>
    </xf>
    <xf numFmtId="0" fontId="26" fillId="0" borderId="0" xfId="1012" applyFont="1" applyFill="1" applyAlignment="1" applyProtection="1">
      <alignment horizontal="left" vertical="top"/>
    </xf>
    <xf numFmtId="0" fontId="29" fillId="0" borderId="0" xfId="0" applyFont="1" applyFill="1" applyAlignment="1"/>
    <xf numFmtId="0" fontId="12" fillId="0" borderId="0" xfId="1012" applyFont="1" applyFill="1" applyAlignment="1" applyProtection="1">
      <alignment horizontal="left" vertical="center"/>
    </xf>
    <xf numFmtId="0" fontId="8" fillId="0" borderId="0" xfId="1012" applyFont="1" applyFill="1" applyAlignment="1" applyProtection="1">
      <alignment vertical="center" wrapText="1"/>
    </xf>
    <xf numFmtId="0" fontId="12" fillId="0" borderId="0" xfId="1012" applyFont="1" applyFill="1" applyAlignment="1" applyProtection="1">
      <alignment vertical="center" wrapText="1"/>
    </xf>
    <xf numFmtId="3" fontId="8" fillId="0" borderId="0" xfId="1012" applyNumberFormat="1" applyFont="1" applyFill="1" applyProtection="1">
      <alignment vertical="center"/>
    </xf>
    <xf numFmtId="0" fontId="24" fillId="0" borderId="0" xfId="1012" applyFont="1" applyFill="1" applyAlignment="1">
      <alignment horizontal="center" vertical="center" wrapText="1"/>
    </xf>
    <xf numFmtId="0" fontId="8" fillId="2" borderId="0" xfId="1011" applyFill="1">
      <alignment vertical="center"/>
    </xf>
    <xf numFmtId="0" fontId="8" fillId="0" borderId="0" xfId="1011" applyFill="1">
      <alignment vertical="center"/>
    </xf>
    <xf numFmtId="0" fontId="0" fillId="0" borderId="0" xfId="0" applyFill="1" applyAlignment="1" applyProtection="1"/>
    <xf numFmtId="0" fontId="12" fillId="0" borderId="0" xfId="1012" applyFont="1" applyFill="1" applyAlignment="1">
      <alignment horizontal="left" vertical="center"/>
    </xf>
    <xf numFmtId="199" fontId="24" fillId="0" borderId="3" xfId="1012" applyNumberFormat="1" applyFont="1" applyFill="1" applyBorder="1" applyAlignment="1">
      <alignment vertical="center" wrapText="1"/>
    </xf>
    <xf numFmtId="0" fontId="24" fillId="0" borderId="3" xfId="1012" applyNumberFormat="1" applyFont="1" applyFill="1" applyBorder="1" applyAlignment="1">
      <alignment horizontal="left" vertical="center"/>
    </xf>
    <xf numFmtId="0" fontId="24" fillId="0" borderId="1" xfId="1012" applyNumberFormat="1" applyFont="1" applyFill="1" applyBorder="1" applyAlignment="1">
      <alignment vertical="center" wrapText="1"/>
    </xf>
    <xf numFmtId="0" fontId="12" fillId="0" borderId="3" xfId="1012" applyNumberFormat="1" applyFont="1" applyFill="1" applyBorder="1" applyAlignment="1">
      <alignment horizontal="left" vertical="center"/>
    </xf>
    <xf numFmtId="0" fontId="12" fillId="0" borderId="1" xfId="1012" applyFont="1" applyFill="1" applyBorder="1" applyAlignment="1">
      <alignment horizontal="left" vertical="center" wrapText="1"/>
    </xf>
    <xf numFmtId="0" fontId="12" fillId="2" borderId="3" xfId="1012" applyNumberFormat="1" applyFont="1" applyFill="1" applyBorder="1" applyAlignment="1">
      <alignment horizontal="left" vertical="center"/>
    </xf>
    <xf numFmtId="0" fontId="12" fillId="2" borderId="1" xfId="1012" applyFont="1" applyFill="1" applyBorder="1" applyAlignment="1">
      <alignment horizontal="left" vertical="center" wrapText="1"/>
    </xf>
    <xf numFmtId="0" fontId="12" fillId="0" borderId="3" xfId="1012" applyNumberFormat="1" applyFont="1" applyFill="1" applyBorder="1" applyAlignment="1">
      <alignment horizontal="left" vertical="top" wrapText="1"/>
    </xf>
    <xf numFmtId="0" fontId="12" fillId="0" borderId="1" xfId="1012" applyNumberFormat="1" applyFont="1" applyFill="1" applyBorder="1" applyAlignment="1">
      <alignment vertical="center" wrapText="1"/>
    </xf>
    <xf numFmtId="0" fontId="24" fillId="0" borderId="3" xfId="1012" applyFont="1" applyFill="1" applyBorder="1" applyAlignment="1">
      <alignment horizontal="distributed" vertical="center"/>
    </xf>
    <xf numFmtId="200" fontId="24" fillId="0" borderId="1" xfId="1" applyNumberFormat="1" applyFont="1" applyFill="1" applyBorder="1" applyAlignment="1" applyProtection="1">
      <alignment horizontal="right" vertical="center" wrapText="1"/>
      <protection locked="0"/>
    </xf>
    <xf numFmtId="0" fontId="24" fillId="0" borderId="3" xfId="1012" applyNumberFormat="1" applyFont="1" applyFill="1" applyBorder="1" applyAlignment="1" applyProtection="1">
      <alignment horizontal="left" vertical="center"/>
    </xf>
    <xf numFmtId="0" fontId="24" fillId="0" borderId="1" xfId="1012" applyNumberFormat="1" applyFont="1" applyFill="1" applyBorder="1" applyAlignment="1" applyProtection="1">
      <alignment vertical="center" wrapText="1"/>
    </xf>
    <xf numFmtId="0" fontId="12" fillId="2" borderId="3" xfId="1011" applyFont="1" applyFill="1" applyBorder="1" applyAlignment="1" applyProtection="1">
      <alignment horizontal="left" vertical="center"/>
    </xf>
    <xf numFmtId="0" fontId="12" fillId="2" borderId="1" xfId="1011" applyFont="1" applyFill="1" applyBorder="1" applyAlignment="1" applyProtection="1">
      <alignment horizontal="left" vertical="center" wrapText="1"/>
    </xf>
    <xf numFmtId="0" fontId="37" fillId="0" borderId="3" xfId="1012" applyFont="1" applyFill="1" applyBorder="1" applyAlignment="1">
      <alignment horizontal="distributed" vertical="center"/>
    </xf>
    <xf numFmtId="0" fontId="24" fillId="0" borderId="1" xfId="1012" applyFont="1" applyFill="1" applyBorder="1" applyAlignment="1">
      <alignment horizontal="distributed" vertical="center" wrapText="1" indent="2"/>
    </xf>
    <xf numFmtId="200" fontId="8" fillId="0" borderId="0" xfId="1012" applyNumberFormat="1" applyFill="1">
      <alignment vertical="center"/>
    </xf>
    <xf numFmtId="0" fontId="0" fillId="0" borderId="0" xfId="1012" applyFont="1" applyFill="1">
      <alignment vertical="center"/>
    </xf>
    <xf numFmtId="199" fontId="24" fillId="0" borderId="10" xfId="1012" applyNumberFormat="1" applyFont="1" applyFill="1" applyBorder="1" applyAlignment="1">
      <alignment horizontal="center" vertical="center" wrapText="1"/>
    </xf>
    <xf numFmtId="0" fontId="24" fillId="0" borderId="1" xfId="1012" applyFont="1" applyFill="1" applyBorder="1" applyAlignment="1">
      <alignment horizontal="center" vertical="center" wrapText="1"/>
    </xf>
    <xf numFmtId="199" fontId="24" fillId="0" borderId="0" xfId="1012" applyNumberFormat="1" applyFont="1" applyFill="1" applyAlignment="1">
      <alignment horizontal="center" vertical="center" wrapText="1"/>
    </xf>
    <xf numFmtId="200" fontId="12" fillId="0" borderId="1" xfId="1022" applyNumberFormat="1" applyFont="1" applyFill="1" applyBorder="1" applyAlignment="1" applyProtection="1">
      <alignment vertical="center" wrapText="1"/>
    </xf>
    <xf numFmtId="49" fontId="12" fillId="0" borderId="1" xfId="1022" applyNumberFormat="1" applyFont="1" applyFill="1" applyBorder="1" applyAlignment="1" applyProtection="1">
      <alignment horizontal="left" vertical="center" wrapText="1"/>
    </xf>
    <xf numFmtId="0" fontId="24" fillId="0" borderId="1" xfId="1012" applyFont="1" applyFill="1" applyBorder="1" applyAlignment="1">
      <alignment vertical="center" wrapText="1"/>
    </xf>
    <xf numFmtId="0" fontId="12" fillId="0" borderId="1" xfId="1012" applyNumberFormat="1" applyFont="1" applyFill="1" applyBorder="1" applyAlignment="1">
      <alignment horizontal="left" vertical="center" wrapText="1"/>
    </xf>
    <xf numFmtId="0" fontId="12" fillId="0" borderId="3" xfId="1011" applyFont="1" applyFill="1" applyBorder="1" applyAlignment="1">
      <alignment horizontal="left" vertical="center"/>
    </xf>
    <xf numFmtId="0" fontId="24" fillId="0" borderId="1" xfId="1012" applyNumberFormat="1" applyFont="1" applyFill="1" applyBorder="1" applyAlignment="1">
      <alignment horizontal="left" vertical="center" wrapText="1"/>
    </xf>
    <xf numFmtId="0" fontId="55" fillId="0" borderId="0" xfId="1012" applyFont="1" applyFill="1">
      <alignment vertical="center"/>
    </xf>
    <xf numFmtId="3" fontId="8" fillId="0" borderId="0" xfId="1012" applyNumberFormat="1" applyFill="1">
      <alignment vertical="center"/>
    </xf>
    <xf numFmtId="0" fontId="24" fillId="2" borderId="0" xfId="1012" applyFont="1" applyFill="1" applyAlignment="1" applyProtection="1">
      <alignment horizontal="center" vertical="center" wrapText="1"/>
    </xf>
    <xf numFmtId="0" fontId="12" fillId="2" borderId="0" xfId="1012" applyFont="1" applyFill="1" applyProtection="1">
      <alignment vertical="center"/>
    </xf>
    <xf numFmtId="0" fontId="8" fillId="2" borderId="0" xfId="1011" applyFill="1" applyProtection="1">
      <alignment vertical="center"/>
    </xf>
    <xf numFmtId="199" fontId="8" fillId="2" borderId="0" xfId="1012" applyNumberFormat="1" applyFill="1" applyProtection="1">
      <alignment vertical="center"/>
    </xf>
    <xf numFmtId="0" fontId="56" fillId="2" borderId="0" xfId="1012" applyFont="1" applyFill="1" applyProtection="1">
      <alignment vertical="center"/>
    </xf>
    <xf numFmtId="0" fontId="44" fillId="0" borderId="0" xfId="1012" applyFont="1" applyFill="1" applyProtection="1">
      <alignment vertical="center"/>
    </xf>
    <xf numFmtId="199" fontId="24" fillId="0" borderId="0" xfId="1012" applyNumberFormat="1" applyFont="1" applyFill="1" applyAlignment="1" applyProtection="1">
      <alignment horizontal="center" vertical="center" wrapText="1"/>
    </xf>
    <xf numFmtId="0" fontId="12" fillId="0" borderId="3" xfId="1012" applyNumberFormat="1" applyFont="1" applyFill="1" applyBorder="1" applyAlignment="1" applyProtection="1">
      <alignment horizontal="left" vertical="center"/>
    </xf>
    <xf numFmtId="0" fontId="12" fillId="0" borderId="3" xfId="1012" applyNumberFormat="1" applyFont="1" applyFill="1" applyBorder="1" applyAlignment="1" applyProtection="1">
      <alignment horizontal="left" vertical="top" wrapText="1"/>
    </xf>
    <xf numFmtId="0" fontId="12" fillId="0" borderId="1" xfId="1012" applyNumberFormat="1" applyFont="1" applyFill="1" applyBorder="1" applyAlignment="1" applyProtection="1">
      <alignment vertical="center" wrapText="1"/>
    </xf>
    <xf numFmtId="0" fontId="24" fillId="0" borderId="3" xfId="1012" applyFont="1" applyFill="1" applyBorder="1" applyAlignment="1" applyProtection="1">
      <alignment horizontal="distributed" vertical="center"/>
    </xf>
    <xf numFmtId="0" fontId="12" fillId="0" borderId="3" xfId="1011" applyFont="1" applyFill="1" applyBorder="1" applyAlignment="1" applyProtection="1">
      <alignment horizontal="left" vertical="center"/>
    </xf>
    <xf numFmtId="0" fontId="37" fillId="0" borderId="3" xfId="1012" applyFont="1" applyFill="1" applyBorder="1" applyAlignment="1" applyProtection="1">
      <alignment horizontal="distributed" vertical="center"/>
    </xf>
    <xf numFmtId="0" fontId="24" fillId="0" borderId="1" xfId="1012" applyNumberFormat="1" applyFont="1" applyFill="1" applyBorder="1" applyAlignment="1" applyProtection="1">
      <alignment horizontal="distributed" vertical="center"/>
    </xf>
    <xf numFmtId="3" fontId="8" fillId="2" borderId="0" xfId="1012" applyNumberFormat="1" applyFill="1" applyProtection="1">
      <alignment vertical="center"/>
    </xf>
    <xf numFmtId="0" fontId="11" fillId="0" borderId="1" xfId="897" applyFont="1" applyFill="1" applyBorder="1" applyAlignment="1" quotePrefix="1">
      <alignment horizontal="center" vertical="center" wrapText="1"/>
    </xf>
    <xf numFmtId="0" fontId="12" fillId="0" borderId="1" xfId="225" applyFont="1" applyFill="1" applyBorder="1" applyAlignment="1" quotePrefix="1">
      <alignment horizontal="center" vertical="center" wrapText="1"/>
    </xf>
  </cellXfs>
  <cellStyles count="133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_Book1_1 2 2 2" xfId="49"/>
    <cellStyle name="部门 4" xfId="50"/>
    <cellStyle name="强调文字颜色 2 3 2" xfId="51"/>
    <cellStyle name="Accent5 9" xfId="52"/>
    <cellStyle name="汇总 6" xfId="53"/>
    <cellStyle name="百分比 2 8 2" xfId="54"/>
    <cellStyle name="args.style" xfId="55"/>
    <cellStyle name="好 3 2 2" xfId="56"/>
    <cellStyle name="Accent1 5" xfId="57"/>
    <cellStyle name="Accent2 - 40%" xfId="58"/>
    <cellStyle name="常规 3 4 3" xfId="59"/>
    <cellStyle name="Accent2 - 20% 2" xfId="60"/>
    <cellStyle name="常规 3 2 3 2" xfId="61"/>
    <cellStyle name="_Book1_2 2" xfId="62"/>
    <cellStyle name="常规 26 2" xfId="63"/>
    <cellStyle name="Accent6 4" xfId="64"/>
    <cellStyle name="日期" xfId="65"/>
    <cellStyle name="60% - 强调文字颜色 6 3 2" xfId="66"/>
    <cellStyle name="Accent2 - 60%" xfId="67"/>
    <cellStyle name="好_0605石屏县 2 2" xfId="68"/>
    <cellStyle name="Input [yellow] 4" xfId="69"/>
    <cellStyle name="60% - 强调文字颜色 4 2 2 2" xfId="70"/>
    <cellStyle name="差_Book1 2" xfId="71"/>
    <cellStyle name="Accent4 5" xfId="72"/>
    <cellStyle name="_ET_STYLE_NoName_00__Sheet3" xfId="73"/>
    <cellStyle name="60% - 强调文字颜色 2 3" xfId="74"/>
    <cellStyle name="Accent5 - 60% 2 2" xfId="75"/>
    <cellStyle name="Accent6 3" xfId="76"/>
    <cellStyle name="Accent3 4 2" xfId="77"/>
    <cellStyle name="百分比 7" xfId="78"/>
    <cellStyle name="常规 6 5" xfId="79"/>
    <cellStyle name="常规 4 2 2 3" xfId="80"/>
    <cellStyle name="60% - 强调文字颜色 2 2 2" xfId="81"/>
    <cellStyle name="Accent1 - 60% 2 2" xfId="82"/>
    <cellStyle name="标题 1 5 2" xfId="83"/>
    <cellStyle name="百分比 4" xfId="84"/>
    <cellStyle name="差 7" xfId="85"/>
    <cellStyle name="0,0_x000d__x000a_NA_x000d__x000a_" xfId="86"/>
    <cellStyle name="60% - 强调文字颜色 2 2 2 2" xfId="87"/>
    <cellStyle name="百分比 5" xfId="88"/>
    <cellStyle name="Accent4 2 2" xfId="89"/>
    <cellStyle name="Accent6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好_2008年地州对账表(国库资金）" xfId="102"/>
    <cellStyle name="Accent2 - 40% 3" xfId="103"/>
    <cellStyle name="PSChar" xfId="104"/>
    <cellStyle name="60% - 强调文字颜色 5 2 2 2" xfId="105"/>
    <cellStyle name="Accent6 6" xfId="106"/>
    <cellStyle name="标题 1 4 2" xfId="107"/>
    <cellStyle name="_弱电系统设备配置报价清单" xfId="108"/>
    <cellStyle name="Accent6 7" xfId="109"/>
    <cellStyle name="标题 1 4 3" xfId="110"/>
    <cellStyle name="_Book1_2 3" xfId="111"/>
    <cellStyle name="常规 2 12 2" xfId="112"/>
    <cellStyle name="Accent2 - 20% 3" xfId="113"/>
    <cellStyle name="_ET_STYLE_NoName_00__Book1" xfId="114"/>
    <cellStyle name="_ET_STYLE_NoName_00_" xfId="115"/>
    <cellStyle name="_Book1_1" xfId="116"/>
    <cellStyle name="_20100326高清市院遂宁检察院1080P配置清单26日改" xfId="117"/>
    <cellStyle name="_Book1_2 2 2" xfId="118"/>
    <cellStyle name="Accent2 - 20% 2 2" xfId="119"/>
    <cellStyle name="百分比 2 2 4" xfId="120"/>
    <cellStyle name="_Book1_2 2 3" xfId="121"/>
    <cellStyle name="百分比 2 10 2" xfId="122"/>
    <cellStyle name="百分比 2 2 5" xfId="123"/>
    <cellStyle name="_Book1_2 2 2 2" xfId="124"/>
    <cellStyle name="百分比 2 2 4 2" xfId="125"/>
    <cellStyle name="_Book1_3 2" xfId="126"/>
    <cellStyle name="常规 2 7 2" xfId="127"/>
    <cellStyle name="_Book1" xfId="128"/>
    <cellStyle name="_Book1_2" xfId="129"/>
    <cellStyle name="常规 3 2 3" xfId="130"/>
    <cellStyle name="Accent2 - 20%" xfId="131"/>
    <cellStyle name="_Book1_2 3 2" xfId="132"/>
    <cellStyle name="百分比 2 3 4" xfId="133"/>
    <cellStyle name="_Book1_2 4" xfId="134"/>
    <cellStyle name="_Book1_3" xfId="135"/>
    <cellStyle name="超级链接 2" xfId="136"/>
    <cellStyle name="Accent1 4 2" xfId="137"/>
    <cellStyle name="_ET_STYLE_NoName_00__Book1_1" xfId="138"/>
    <cellStyle name="Accent5 - 60% 3" xfId="139"/>
    <cellStyle name="_ET_STYLE_NoName_00__Book1_1 2" xfId="140"/>
    <cellStyle name="_ET_STYLE_NoName_00__Book1_1 2 2" xfId="141"/>
    <cellStyle name="Percent [2]" xfId="142"/>
    <cellStyle name="百分比 2 7 2" xfId="143"/>
    <cellStyle name="_ET_STYLE_NoName_00__Book1_1 2 3" xfId="144"/>
    <cellStyle name="标题 2 2 2 2" xfId="145"/>
    <cellStyle name="_ET_STYLE_NoName_00__Book1_1 3" xfId="146"/>
    <cellStyle name="_ET_STYLE_NoName_00__Book1_1 3 2" xfId="147"/>
    <cellStyle name="超级链接" xfId="148"/>
    <cellStyle name="Accent1 4" xfId="149"/>
    <cellStyle name="_ET_STYLE_NoName_00__Book1_1 4" xfId="150"/>
    <cellStyle name="_关闭破产企业已移交地方管理中小学校退休教师情况明细表(1)" xfId="151"/>
    <cellStyle name="Accent5 4"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20% - 强调文字颜色 2 3" xfId="161"/>
    <cellStyle name="60% - 强调文字颜色 3 2 2 2" xfId="162"/>
    <cellStyle name="常规 3 2 5" xfId="163"/>
    <cellStyle name="20% - 强调文字颜色 3 2" xfId="164"/>
    <cellStyle name="20% - 强调文字颜色 3 2 2" xfId="165"/>
    <cellStyle name="常规 3 3 5" xfId="166"/>
    <cellStyle name="20% - 强调文字颜色 4 2" xfId="167"/>
    <cellStyle name="Mon閠aire_!!!GO" xfId="168"/>
    <cellStyle name="常规 3 3 5 2" xfId="169"/>
    <cellStyle name="20% - 强调文字颜色 4 2 2" xfId="170"/>
    <cellStyle name="常规 3 3 6" xfId="171"/>
    <cellStyle name="20% - 强调文字颜色 4 3" xfId="172"/>
    <cellStyle name="Accent6 - 60% 2 2"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常规 9 2" xfId="183"/>
    <cellStyle name="40% - 强调文字颜色 1 3" xfId="184"/>
    <cellStyle name="Accent1"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40% - 强调文字颜色 4 3" xfId="193"/>
    <cellStyle name="Accent6 - 20% 2" xfId="194"/>
    <cellStyle name="好 2 3" xfId="195"/>
    <cellStyle name="40% - 强调文字颜色 5 2" xfId="196"/>
    <cellStyle name="40% - 强调文字颜色 5 2 2" xfId="197"/>
    <cellStyle name="60% - 强调文字颜色 4 3" xfId="198"/>
    <cellStyle name="好 2 4" xfId="199"/>
    <cellStyle name="40% - 强调文字颜色 5 3" xfId="200"/>
    <cellStyle name="好 3 3" xfId="201"/>
    <cellStyle name="40% - 强调文字颜色 6 2" xfId="202"/>
    <cellStyle name="适中 2 2" xfId="203"/>
    <cellStyle name="百分比 2 9" xfId="204"/>
    <cellStyle name="标题 2 2 4" xfId="205"/>
    <cellStyle name="40% - 强调文字颜色 6 2 2" xfId="206"/>
    <cellStyle name="Accent2 5" xfId="207"/>
    <cellStyle name="适中 2 2 2" xfId="208"/>
    <cellStyle name="百分比 2 9 2" xfId="209"/>
    <cellStyle name="好 3 4" xfId="210"/>
    <cellStyle name="40% - 强调文字颜色 6 3" xfId="211"/>
    <cellStyle name="60% - 强调文字颜色 1 2" xfId="212"/>
    <cellStyle name="输出 3 4" xfId="213"/>
    <cellStyle name="Accent6 2 2" xfId="214"/>
    <cellStyle name="60% - 强调文字颜色 1 2 2" xfId="215"/>
    <cellStyle name="60% - 强调文字颜色 1 2 2 2" xfId="216"/>
    <cellStyle name="好 7" xfId="217"/>
    <cellStyle name="标题 3 2 4" xfId="218"/>
    <cellStyle name="60% - 强调文字颜色 1 2 3" xfId="219"/>
    <cellStyle name="百分比 2 3 4 2" xfId="220"/>
    <cellStyle name="60% - 强调文字颜色 1 3" xfId="221"/>
    <cellStyle name="60% - 强调文字颜色 1 3 2" xfId="222"/>
    <cellStyle name="60% - 强调文字颜色 2 2" xfId="223"/>
    <cellStyle name="输出 4 4" xfId="224"/>
    <cellStyle name="常规 5" xfId="225"/>
    <cellStyle name="Accent6 3 2" xfId="226"/>
    <cellStyle name="60% - 强调文字颜色 2 2 3" xfId="227"/>
    <cellStyle name="Accent6 - 60%" xfId="228"/>
    <cellStyle name="注释 2" xfId="229"/>
    <cellStyle name="60% - 强调文字颜色 2 3 2" xfId="230"/>
    <cellStyle name="60% - 强调文字颜色 3 2" xfId="231"/>
    <cellStyle name="Accent6 4 2" xfId="232"/>
    <cellStyle name="60% - 强调文字颜色 3 2 2" xfId="233"/>
    <cellStyle name="60% - 强调文字颜色 3 2 3" xfId="234"/>
    <cellStyle name="60% - 强调文字颜色 3 3" xfId="235"/>
    <cellStyle name="Accent5 - 40% 2" xfId="236"/>
    <cellStyle name="60% - 强调文字颜色 3 3 2" xfId="237"/>
    <cellStyle name="Accent5 - 40% 2 2" xfId="238"/>
    <cellStyle name="60% - 强调文字颜色 4 2" xfId="239"/>
    <cellStyle name="Accent6 5 2" xfId="240"/>
    <cellStyle name="60% - 强调文字颜色 4 2 2" xfId="241"/>
    <cellStyle name="常规 20" xfId="242"/>
    <cellStyle name="常规 15" xfId="243"/>
    <cellStyle name="60% - 强调文字颜色 4 3 2" xfId="244"/>
    <cellStyle name="60% - 强调文字颜色 5 2" xfId="245"/>
    <cellStyle name="标题 1 4 2 2" xfId="246"/>
    <cellStyle name="60% - 强调文字颜色 5 2 2" xfId="247"/>
    <cellStyle name="60% - 强调文字颜色 5 2 3" xfId="248"/>
    <cellStyle name="百分比 2 10" xfId="249"/>
    <cellStyle name="60% - 强调文字颜色 5 3" xfId="250"/>
    <cellStyle name="60% - 强调文字颜色 5 3 2" xfId="251"/>
    <cellStyle name="RowLevel_0" xfId="252"/>
    <cellStyle name="60% - 强调文字颜色 6 2" xfId="253"/>
    <cellStyle name="60% - 强调文字颜色 6 2 2" xfId="254"/>
    <cellStyle name="强调文字颜色 5 2 3" xfId="255"/>
    <cellStyle name="Header2" xfId="256"/>
    <cellStyle name="60% - 强调文字颜色 6 2 2 2" xfId="257"/>
    <cellStyle name="Header2 2" xfId="258"/>
    <cellStyle name="60% - 强调文字颜色 6 2 3" xfId="259"/>
    <cellStyle name="60% - 强调文字颜色 6 3" xfId="260"/>
    <cellStyle name="6mal" xfId="261"/>
    <cellStyle name="强调文字颜色 2 2 2" xfId="262"/>
    <cellStyle name="Accent1 - 20%" xfId="263"/>
    <cellStyle name="Accent4 9" xfId="264"/>
    <cellStyle name="Accent1 - 20% 2 2" xfId="265"/>
    <cellStyle name="Accent5 - 20%" xfId="266"/>
    <cellStyle name="Accent1 - 20% 3" xfId="267"/>
    <cellStyle name="Accent1 - 40%" xfId="268"/>
    <cellStyle name="标题 6 2 2" xfId="269"/>
    <cellStyle name="Accent6 9" xfId="270"/>
    <cellStyle name="Accent1 - 40% 2" xfId="271"/>
    <cellStyle name="Accent1 - 40% 2 2" xfId="272"/>
    <cellStyle name="Accent1 - 40% 3" xfId="273"/>
    <cellStyle name="PSHeading 3 2" xfId="274"/>
    <cellStyle name="Accent1 - 60%" xfId="275"/>
    <cellStyle name="Accent1 - 60% 2" xfId="276"/>
    <cellStyle name="标题 1 5" xfId="277"/>
    <cellStyle name="Accent1 - 60% 3" xfId="278"/>
    <cellStyle name="标题 1 6" xfId="279"/>
    <cellStyle name="Accent1 2" xfId="280"/>
    <cellStyle name="Date 3" xfId="281"/>
    <cellStyle name="Accent1 2 2" xfId="282"/>
    <cellStyle name="Currency [0]_!!!GO" xfId="283"/>
    <cellStyle name="Accent1 3" xfId="284"/>
    <cellStyle name="Accent1 3 2" xfId="285"/>
    <cellStyle name="Accent1 5 2" xfId="286"/>
    <cellStyle name="常规 2 2 3 2" xfId="287"/>
    <cellStyle name="Accent1 6" xfId="288"/>
    <cellStyle name="sstot" xfId="289"/>
    <cellStyle name="常规 2 2 3 3" xfId="290"/>
    <cellStyle name="Accent1 7" xfId="291"/>
    <cellStyle name="常规 2 2 3 4" xfId="292"/>
    <cellStyle name="差_1110洱源 2" xfId="293"/>
    <cellStyle name="Accent1 8" xfId="294"/>
    <cellStyle name="差_1110洱源 3" xfId="295"/>
    <cellStyle name="Accent1 9" xfId="296"/>
    <cellStyle name="Accent2" xfId="297"/>
    <cellStyle name="强调文字颜色 5 2 2 2" xfId="298"/>
    <cellStyle name="Header1 2" xfId="299"/>
    <cellStyle name="输入 2 4" xfId="300"/>
    <cellStyle name="Accent2 - 40% 2 2" xfId="301"/>
    <cellStyle name="Accent2 - 60% 2" xfId="302"/>
    <cellStyle name="Accent2 - 60% 2 2" xfId="303"/>
    <cellStyle name="Accent5 - 40% 3" xfId="304"/>
    <cellStyle name="Accent2 - 60% 3" xfId="305"/>
    <cellStyle name="Accent2 2" xfId="306"/>
    <cellStyle name="Accent2 2 2" xfId="307"/>
    <cellStyle name="t" xfId="308"/>
    <cellStyle name="Accent2 3" xfId="309"/>
    <cellStyle name="Accent2 3 2" xfId="310"/>
    <cellStyle name="Accent2 4" xfId="311"/>
    <cellStyle name="Accent2 4 2" xfId="312"/>
    <cellStyle name="Accent2 5 2" xfId="313"/>
    <cellStyle name="百分比 2 9 2 2" xfId="314"/>
    <cellStyle name="常规 2 2 4 2" xfId="315"/>
    <cellStyle name="Accent2 6" xfId="316"/>
    <cellStyle name="Date" xfId="317"/>
    <cellStyle name="常规 2 2 11" xfId="318"/>
    <cellStyle name="百分比 2 9 3" xfId="319"/>
    <cellStyle name="Accent2 7" xfId="320"/>
    <cellStyle name="Accent2 8" xfId="321"/>
    <cellStyle name="Accent2 9" xfId="322"/>
    <cellStyle name="Accent3" xfId="323"/>
    <cellStyle name="Accent3 - 20%" xfId="324"/>
    <cellStyle name="Accent5 2" xfId="325"/>
    <cellStyle name="Milliers_!!!GO" xfId="326"/>
    <cellStyle name="Accent3 - 20% 2" xfId="327"/>
    <cellStyle name="Accent5 2 2" xfId="328"/>
    <cellStyle name="常规 2 2 7" xfId="329"/>
    <cellStyle name="百分比 4 3" xfId="330"/>
    <cellStyle name="标题 1 3" xfId="331"/>
    <cellStyle name="Accent3 - 20% 2 2" xfId="332"/>
    <cellStyle name="汇总 3" xfId="333"/>
    <cellStyle name="Accent5 6" xfId="334"/>
    <cellStyle name="标题 1 3 2" xfId="335"/>
    <cellStyle name="Accent3 - 20% 3" xfId="336"/>
    <cellStyle name="标题 1 4" xfId="337"/>
    <cellStyle name="Accent3 - 40%" xfId="338"/>
    <cellStyle name="Accent4 3 2" xfId="339"/>
    <cellStyle name="Mon閠aire [0]_!!!GO" xfId="340"/>
    <cellStyle name="Accent3 - 40% 2" xfId="341"/>
    <cellStyle name="Accent3 - 40% 2 2" xfId="342"/>
    <cellStyle name="Accent3 - 40% 3" xfId="343"/>
    <cellStyle name="常规 15 2 2" xfId="344"/>
    <cellStyle name="百分比 2 6 2" xfId="345"/>
    <cellStyle name="Accent4 - 60%" xfId="346"/>
    <cellStyle name="捠壿 [0.00]_Region Orders (2)" xfId="347"/>
    <cellStyle name="Accent3 - 60%" xfId="348"/>
    <cellStyle name="Accent4 5 2" xfId="349"/>
    <cellStyle name="好_M01-1 3" xfId="350"/>
    <cellStyle name="Accent3 - 60% 2" xfId="351"/>
    <cellStyle name="Accent3 - 60% 2 2" xfId="352"/>
    <cellStyle name="编号" xfId="353"/>
    <cellStyle name="Accent3 - 60% 3" xfId="354"/>
    <cellStyle name="Accent3 2" xfId="355"/>
    <cellStyle name="Accent3 2 2" xfId="356"/>
    <cellStyle name="comma zerodec" xfId="357"/>
    <cellStyle name="Accent3 3" xfId="358"/>
    <cellStyle name="Accent3 3 2" xfId="359"/>
    <cellStyle name="Accent3 4" xfId="360"/>
    <cellStyle name="Accent3 5" xfId="361"/>
    <cellStyle name="Accent3 5 2" xfId="362"/>
    <cellStyle name="常规 2 2 5 2" xfId="363"/>
    <cellStyle name="Accent3 6" xfId="364"/>
    <cellStyle name="Moneda_96 Risk" xfId="365"/>
    <cellStyle name="Accent3 7" xfId="366"/>
    <cellStyle name="Accent3 8" xfId="367"/>
    <cellStyle name="Accent3 9" xfId="368"/>
    <cellStyle name="百分比 2" xfId="369"/>
    <cellStyle name="Accent4" xfId="370"/>
    <cellStyle name="Accent4 - 20%" xfId="371"/>
    <cellStyle name="百分比 2 2 2" xfId="372"/>
    <cellStyle name="Accent4 - 20% 2" xfId="373"/>
    <cellStyle name="百分比 2 2 2 2" xfId="374"/>
    <cellStyle name="Accent4 - 20% 2 2" xfId="375"/>
    <cellStyle name="百分比 2 2 2 2 2" xfId="376"/>
    <cellStyle name="Accent4 - 20% 3" xfId="377"/>
    <cellStyle name="强调 2 2" xfId="378"/>
    <cellStyle name="百分比 2 2 2 3" xfId="379"/>
    <cellStyle name="Accent4 - 40%" xfId="380"/>
    <cellStyle name="百分比 2 4 2" xfId="381"/>
    <cellStyle name="Accent4 - 40% 2" xfId="382"/>
    <cellStyle name="Accent6 - 40%" xfId="383"/>
    <cellStyle name="百分比 2 4 2 2" xfId="384"/>
    <cellStyle name="Accent4 - 40% 2 2" xfId="385"/>
    <cellStyle name="商品名称 4" xfId="386"/>
    <cellStyle name="Accent6 - 40% 2" xfId="387"/>
    <cellStyle name="Accent4 - 40% 3" xfId="388"/>
    <cellStyle name="Accent4 - 60% 2" xfId="389"/>
    <cellStyle name="Accent4 - 60% 2 2" xfId="390"/>
    <cellStyle name="Accent4 - 60% 3" xfId="391"/>
    <cellStyle name="PSSpacer" xfId="392"/>
    <cellStyle name="Accent4 2" xfId="393"/>
    <cellStyle name="Accent6" xfId="394"/>
    <cellStyle name="Accent4 3" xfId="395"/>
    <cellStyle name="New Times Roman" xfId="396"/>
    <cellStyle name="Accent4 4" xfId="397"/>
    <cellStyle name="Accent4 4 2" xfId="398"/>
    <cellStyle name="PSHeading 5" xfId="399"/>
    <cellStyle name="常规 2 2 6 2" xfId="400"/>
    <cellStyle name="Accent4 6" xfId="401"/>
    <cellStyle name="百分比 4 2 2" xfId="402"/>
    <cellStyle name="标题 1 2 2" xfId="403"/>
    <cellStyle name="Accent4 7" xfId="404"/>
    <cellStyle name="标题 1 2 3" xfId="405"/>
    <cellStyle name="Accent4 8" xfId="406"/>
    <cellStyle name="标题 1 2 4" xfId="407"/>
    <cellStyle name="Accent5" xfId="408"/>
    <cellStyle name="Accent5 - 20% 2" xfId="409"/>
    <cellStyle name="Accent5 - 20% 2 2" xfId="410"/>
    <cellStyle name="Accent5 - 20% 3" xfId="411"/>
    <cellStyle name="Input [yellow] 2 2 2" xfId="412"/>
    <cellStyle name="Accent5 - 40%" xfId="413"/>
    <cellStyle name="Accent5 - 60%" xfId="414"/>
    <cellStyle name="标题 2 3 3" xfId="415"/>
    <cellStyle name="Accent5 - 60% 2" xfId="416"/>
    <cellStyle name="Accent5 3" xfId="417"/>
    <cellStyle name="Category" xfId="418"/>
    <cellStyle name="Accent5 3 2" xfId="419"/>
    <cellStyle name="Category 2" xfId="420"/>
    <cellStyle name="标题 2 3" xfId="421"/>
    <cellStyle name="Accent5 4 2" xfId="422"/>
    <cellStyle name="Comma [0]_!!!GO" xfId="423"/>
    <cellStyle name="标题 3 3" xfId="424"/>
    <cellStyle name="汇总 2" xfId="425"/>
    <cellStyle name="Accent5 5" xfId="426"/>
    <cellStyle name="汇总 2 2" xfId="427"/>
    <cellStyle name="Accent5 5 2" xfId="428"/>
    <cellStyle name="汇总 4" xfId="429"/>
    <cellStyle name="Accent5 7" xfId="430"/>
    <cellStyle name="标题 1 3 3" xfId="431"/>
    <cellStyle name="汇总 5" xfId="432"/>
    <cellStyle name="Accent5 8" xfId="433"/>
    <cellStyle name="百分比 2 3 2 2 2" xfId="434"/>
    <cellStyle name="标题 1 3 4" xfId="435"/>
    <cellStyle name="Accent6 - 20%" xfId="436"/>
    <cellStyle name="Accent6 - 40% 2 2" xfId="437"/>
    <cellStyle name="Accent6 - 40% 3" xfId="438"/>
    <cellStyle name="ColLevel_0" xfId="439"/>
    <cellStyle name="Accent6 - 60% 2" xfId="440"/>
    <cellStyle name="Accent6 - 60% 3" xfId="441"/>
    <cellStyle name="Accent6 8" xfId="442"/>
    <cellStyle name="标题 1 4 4" xfId="443"/>
    <cellStyle name="Comma_!!!GO" xfId="444"/>
    <cellStyle name="百分比 2 4 3" xfId="445"/>
    <cellStyle name="Currency_!!!GO" xfId="446"/>
    <cellStyle name="分级显示列_1_Book1" xfId="447"/>
    <cellStyle name="标题 3 3 2" xfId="448"/>
    <cellStyle name="Currency1" xfId="449"/>
    <cellStyle name="标题 2 3 4" xfId="450"/>
    <cellStyle name="Date 2" xfId="451"/>
    <cellStyle name="Date 2 2" xfId="452"/>
    <cellStyle name="Dollar (zero dec)" xfId="453"/>
    <cellStyle name="Grey" xfId="454"/>
    <cellStyle name="常规 2 3 6" xfId="455"/>
    <cellStyle name="百分比 5 2" xfId="456"/>
    <cellStyle name="标题 2 2"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Month" xfId="478"/>
    <cellStyle name="数量 3" xfId="479"/>
    <cellStyle name="标题 1 2 2 2" xfId="480"/>
    <cellStyle name="Month 2" xfId="481"/>
    <cellStyle name="no dec" xfId="482"/>
    <cellStyle name="PSHeading 2" xfId="483"/>
    <cellStyle name="百分比 10" xfId="484"/>
    <cellStyle name="no dec 2" xfId="485"/>
    <cellStyle name="PSHeading 2 2" xfId="486"/>
    <cellStyle name="no dec 2 2" xfId="487"/>
    <cellStyle name="PSHeading 2 2 2" xfId="488"/>
    <cellStyle name="no dec 3" xfId="489"/>
    <cellStyle name="PSHeading 2 3" xfId="490"/>
    <cellStyle name="百分比 3 3 2" xfId="491"/>
    <cellStyle name="Normal - Style1" xfId="492"/>
    <cellStyle name="Normal_!!!GO" xfId="493"/>
    <cellStyle name="百分比 2 5 2" xfId="494"/>
    <cellStyle name="per.style" xfId="495"/>
    <cellStyle name="PSInt" xfId="496"/>
    <cellStyle name="Percent [2] 2" xfId="497"/>
    <cellStyle name="常规 2 3 4" xfId="498"/>
    <cellStyle name="t_HVAC Equipment (3)" xfId="499"/>
    <cellStyle name="Percent_!!!GO" xfId="500"/>
    <cellStyle name="Pourcentage_pldt" xfId="501"/>
    <cellStyle name="百分比 8" xfId="502"/>
    <cellStyle name="PSChar 2" xfId="503"/>
    <cellStyle name="PSDate" xfId="504"/>
    <cellStyle name="PSHeading 3 3" xfId="505"/>
    <cellStyle name="编号 2 2" xfId="506"/>
    <cellStyle name="PSDate 2" xfId="507"/>
    <cellStyle name="编号 2 2 2" xfId="508"/>
    <cellStyle name="PSDec" xfId="509"/>
    <cellStyle name="常规 10" xfId="510"/>
    <cellStyle name="PSDec 2" xfId="511"/>
    <cellStyle name="编号 4"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t_HVAC Equipment (3) 2" xfId="522"/>
    <cellStyle name="常规 2 3 4 2" xfId="523"/>
    <cellStyle name="百分比 2 11" xfId="524"/>
    <cellStyle name="百分比 2 3 5" xfId="525"/>
    <cellStyle name="千位分隔 2 2"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百分比 2 3 2" xfId="535"/>
    <cellStyle name="常规_Sheet3"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百分比 2 6" xfId="545"/>
    <cellStyle name="常规 15 2" xfId="546"/>
    <cellStyle name="标题 2 2 2" xfId="547"/>
    <cellStyle name="百分比 2 7" xfId="548"/>
    <cellStyle name="常规 15 3"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百分比 4 2" xfId="559"/>
    <cellStyle name="常规 2 2 6"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标题 3 2 2 2" xfId="577"/>
    <cellStyle name="好 5 2" xfId="578"/>
    <cellStyle name="标题 2 4 3" xfId="579"/>
    <cellStyle name="标题 2 4 4" xfId="580"/>
    <cellStyle name="标题 2 5" xfId="581"/>
    <cellStyle name="标题 2 7" xfId="582"/>
    <cellStyle name="标题 2 5 2" xfId="583"/>
    <cellStyle name="标题 2 5 3" xfId="584"/>
    <cellStyle name="标题 2 6" xfId="585"/>
    <cellStyle name="标题 3 2 2" xfId="586"/>
    <cellStyle name="好 5" xfId="587"/>
    <cellStyle name="标题 3 2 3" xfId="588"/>
    <cellStyle name="好 6"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标题 3 7" xfId="602"/>
    <cellStyle name="数量 2 2 2" xfId="603"/>
    <cellStyle name="标题 4 2" xfId="604"/>
    <cellStyle name="千位分隔 3" xfId="605"/>
    <cellStyle name="标题 4 2 2" xfId="606"/>
    <cellStyle name="千位分隔 3 2" xfId="607"/>
    <cellStyle name="标题 4 2 2 2" xfId="608"/>
    <cellStyle name="千位分隔 3 2 2" xfId="609"/>
    <cellStyle name="标题 4 2 3" xfId="610"/>
    <cellStyle name="千位分隔 3 3" xfId="611"/>
    <cellStyle name="标题 4 2 4" xfId="612"/>
    <cellStyle name="标题 4 3" xfId="613"/>
    <cellStyle name="千位分隔 4" xfId="614"/>
    <cellStyle name="标题 4 3 2" xfId="615"/>
    <cellStyle name="千位分隔 4 2" xfId="616"/>
    <cellStyle name="标题 4 3 2 2" xfId="617"/>
    <cellStyle name="标题 4 3 3" xfId="618"/>
    <cellStyle name="标题 4 3 4" xfId="619"/>
    <cellStyle name="标题 4 4" xfId="620"/>
    <cellStyle name="千位分隔 5" xfId="621"/>
    <cellStyle name="标题 4 4 2" xfId="622"/>
    <cellStyle name="千位分隔 5 2" xfId="623"/>
    <cellStyle name="标题 4 4 2 2" xfId="624"/>
    <cellStyle name="标题 4 4 3" xfId="625"/>
    <cellStyle name="标题 4 4 4" xfId="626"/>
    <cellStyle name="标题 4 5" xfId="627"/>
    <cellStyle name="千位分隔 6" xfId="628"/>
    <cellStyle name="标题 4 5 2" xfId="629"/>
    <cellStyle name="千位分隔 6 2" xfId="630"/>
    <cellStyle name="标题 4 5 3" xfId="631"/>
    <cellStyle name="标题 4 6" xfId="632"/>
    <cellStyle name="千位分隔 7" xfId="633"/>
    <cellStyle name="标题 4 7" xfId="634"/>
    <cellStyle name="千位分隔 8"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标题 8 2" xfId="651"/>
    <cellStyle name="常规 2 7" xfId="652"/>
    <cellStyle name="标题 8 3" xfId="653"/>
    <cellStyle name="常规 2 8" xfId="654"/>
    <cellStyle name="输入 2" xfId="655"/>
    <cellStyle name="标题 9" xfId="656"/>
    <cellStyle name="标题1" xfId="657"/>
    <cellStyle name="标题1 2" xfId="658"/>
    <cellStyle name="标题1 2 2" xfId="659"/>
    <cellStyle name="标题1 2 2 2" xfId="660"/>
    <cellStyle name="标题1 2 3" xfId="661"/>
    <cellStyle name="差 5 2"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差 2" xfId="675"/>
    <cellStyle name="解释性文本 5" xfId="676"/>
    <cellStyle name="差 2 2" xfId="677"/>
    <cellStyle name="解释性文本 5 2" xfId="678"/>
    <cellStyle name="差 2 2 2" xfId="679"/>
    <cellStyle name="差 2 3" xfId="680"/>
    <cellStyle name="解释性文本 5 3" xfId="681"/>
    <cellStyle name="差 2 4" xfId="682"/>
    <cellStyle name="差 3" xfId="683"/>
    <cellStyle name="解释性文本 6" xfId="684"/>
    <cellStyle name="差 3 2" xfId="685"/>
    <cellStyle name="差 3 2 2" xfId="686"/>
    <cellStyle name="差 3 3" xfId="687"/>
    <cellStyle name="差 3 4" xfId="688"/>
    <cellStyle name="差 4" xfId="689"/>
    <cellStyle name="解释性文本 7" xfId="690"/>
    <cellStyle name="差 4 2" xfId="691"/>
    <cellStyle name="差 4 2 2" xfId="692"/>
    <cellStyle name="差 4 3" xfId="693"/>
    <cellStyle name="差 4 4" xfId="694"/>
    <cellStyle name="差 5" xfId="695"/>
    <cellStyle name="差 5 3" xfId="696"/>
    <cellStyle name="差 6" xfId="697"/>
    <cellStyle name="差_0502通海县 2 2"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差_2008年地州对账表(国库资金）" xfId="721"/>
    <cellStyle name="常规 28" xfId="722"/>
    <cellStyle name="差_2008年地州对账表(国库资金） 2" xfId="723"/>
    <cellStyle name="差_2008年地州对账表(国库资金） 2 2" xfId="724"/>
    <cellStyle name="适中 3" xfId="725"/>
    <cellStyle name="差_2008年地州对账表(国库资金） 3" xfId="726"/>
    <cellStyle name="差_Book1" xfId="727"/>
    <cellStyle name="差_M01-1" xfId="728"/>
    <cellStyle name="差_M01-1 2" xfId="729"/>
    <cellStyle name="昗弨_Pacific Region P&amp;L" xfId="730"/>
    <cellStyle name="差_M01-1 2 2" xfId="731"/>
    <cellStyle name="差_M01-1 3" xfId="732"/>
    <cellStyle name="常规 10 2" xfId="733"/>
    <cellStyle name="常规 10 2 2" xfId="734"/>
    <cellStyle name="常规 10 2 2 2" xfId="735"/>
    <cellStyle name="常规 10 2 3" xfId="736"/>
    <cellStyle name="汇总 6 2"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常规 11 4" xfId="747"/>
    <cellStyle name="链接单元格 3 2 2" xfId="748"/>
    <cellStyle name="常规 12" xfId="749"/>
    <cellStyle name="好 4 2" xfId="750"/>
    <cellStyle name="常规 12 2" xfId="751"/>
    <cellStyle name="好 4 2 2" xfId="752"/>
    <cellStyle name="常规 13" xfId="753"/>
    <cellStyle name="好 4 3" xfId="754"/>
    <cellStyle name="常规 13 2" xfId="755"/>
    <cellStyle name="常规 14" xfId="756"/>
    <cellStyle name="好 4 4" xfId="757"/>
    <cellStyle name="常规 14 2" xfId="758"/>
    <cellStyle name="常规 16" xfId="759"/>
    <cellStyle name="常规 21" xfId="760"/>
    <cellStyle name="检查单元格 2 2 2" xfId="761"/>
    <cellStyle name="常规 16 2" xfId="762"/>
    <cellStyle name="常规 17" xfId="763"/>
    <cellStyle name="常规 22" xfId="764"/>
    <cellStyle name="注释 4 2" xfId="765"/>
    <cellStyle name="常规 17 2" xfId="766"/>
    <cellStyle name="注释 4 2 2" xfId="767"/>
    <cellStyle name="常规 17 2 2" xfId="768"/>
    <cellStyle name="常规 17 3" xfId="769"/>
    <cellStyle name="常规 18" xfId="770"/>
    <cellStyle name="常规 23" xfId="771"/>
    <cellStyle name="注释 4 3" xfId="772"/>
    <cellStyle name="常规 18 2" xfId="773"/>
    <cellStyle name="常规 5 42" xfId="774"/>
    <cellStyle name="常规 18 2 2" xfId="775"/>
    <cellStyle name="常规 5 42 2" xfId="776"/>
    <cellStyle name="常规 18 3" xfId="777"/>
    <cellStyle name="常规 19" xfId="778"/>
    <cellStyle name="常规 24" xfId="779"/>
    <cellStyle name="注释 4 4" xfId="780"/>
    <cellStyle name="常规 19 10" xfId="781"/>
    <cellStyle name="常规 19 2" xfId="782"/>
    <cellStyle name="常规 19 2 2" xfId="783"/>
    <cellStyle name="常规 19 3" xfId="784"/>
    <cellStyle name="常规 2" xfId="785"/>
    <cellStyle name="常规 2 10" xfId="786"/>
    <cellStyle name="强调文字颜色 3 3" xfId="787"/>
    <cellStyle name="常规 2 10 2" xfId="788"/>
    <cellStyle name="强调文字颜色 3 3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常规 2 2 2 4 2" xfId="807"/>
    <cellStyle name="强调文字颜色 1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常规 2 4 2 3" xfId="837"/>
    <cellStyle name="输出 2 2 2"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常规 2 5 2 2" xfId="848"/>
    <cellStyle name="检查单元格 6" xfId="849"/>
    <cellStyle name="常规 2 5 2 2 2" xfId="850"/>
    <cellStyle name="常规 2 5 2 3" xfId="851"/>
    <cellStyle name="检查单元格 7" xfId="852"/>
    <cellStyle name="输出 3 2 2"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常规 2 8 2" xfId="869"/>
    <cellStyle name="输入 2 2" xfId="870"/>
    <cellStyle name="常规 2 9" xfId="871"/>
    <cellStyle name="输入 3" xfId="872"/>
    <cellStyle name="常规 2 9 2" xfId="873"/>
    <cellStyle name="输入 3 2" xfId="874"/>
    <cellStyle name="常规 2 9 2 2" xfId="875"/>
    <cellStyle name="输入 3 2 2" xfId="876"/>
    <cellStyle name="常规 2 9 3" xfId="877"/>
    <cellStyle name="输入 3 3" xfId="878"/>
    <cellStyle name="常规 2 9 3 2" xfId="879"/>
    <cellStyle name="常规 2 9 4" xfId="880"/>
    <cellStyle name="好_2008年地州对账表(国库资金） 2" xfId="881"/>
    <cellStyle name="输入 3 4" xfId="882"/>
    <cellStyle name="常规 25" xfId="883"/>
    <cellStyle name="常规 30" xfId="884"/>
    <cellStyle name="常规 25 2" xfId="885"/>
    <cellStyle name="常规 26" xfId="886"/>
    <cellStyle name="常规 27" xfId="887"/>
    <cellStyle name="常规 29" xfId="888"/>
    <cellStyle name="常规 3" xfId="889"/>
    <cellStyle name="输出 4 2" xfId="890"/>
    <cellStyle name="常规 3 2" xfId="891"/>
    <cellStyle name="输出 4 2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常规 4" xfId="916"/>
    <cellStyle name="输出 4 3" xfId="917"/>
    <cellStyle name="常规 4 2" xfId="918"/>
    <cellStyle name="常规 4 2 2" xfId="919"/>
    <cellStyle name="常规 4 4" xfId="920"/>
    <cellStyle name="常规 4 2 2 2" xfId="921"/>
    <cellStyle name="常规 6 4" xfId="922"/>
    <cellStyle name="常规 4 2 2 2 2" xfId="923"/>
    <cellStyle name="常规 6 4 2" xfId="924"/>
    <cellStyle name="常规 4 2 3" xfId="925"/>
    <cellStyle name="常规 4 5" xfId="926"/>
    <cellStyle name="常规 4 2 3 2" xfId="927"/>
    <cellStyle name="常规 7 4" xfId="928"/>
    <cellStyle name="常规 4 2 4" xfId="929"/>
    <cellStyle name="常规 4 6" xfId="930"/>
    <cellStyle name="常规 4 2 4 2" xfId="931"/>
    <cellStyle name="常规 4 6 2" xfId="932"/>
    <cellStyle name="常规 439" xfId="933"/>
    <cellStyle name="常规 444" xfId="934"/>
    <cellStyle name="常规 8 4" xfId="935"/>
    <cellStyle name="常规 4 2 5" xfId="936"/>
    <cellStyle name="常规 4 7" xfId="937"/>
    <cellStyle name="常规 4 3" xfId="938"/>
    <cellStyle name="常规 4 3 2" xfId="939"/>
    <cellStyle name="常规 5 4" xfId="940"/>
    <cellStyle name="常规 4 3 2 2" xfId="941"/>
    <cellStyle name="常规 5 4 2" xfId="942"/>
    <cellStyle name="常规 4 3 2 2 2" xfId="943"/>
    <cellStyle name="常规 4 3 2 3" xfId="944"/>
    <cellStyle name="常规 4 3 3" xfId="945"/>
    <cellStyle name="常规 5 5" xfId="946"/>
    <cellStyle name="常规 4 3 3 2" xfId="947"/>
    <cellStyle name="常规 4 3 4" xfId="948"/>
    <cellStyle name="常规 4 3 4 2" xfId="949"/>
    <cellStyle name="常规 4 3 5" xfId="950"/>
    <cellStyle name="常规 428" xfId="951"/>
    <cellStyle name="常规 433" xfId="952"/>
    <cellStyle name="链接单元格 3" xfId="953"/>
    <cellStyle name="常规 429" xfId="954"/>
    <cellStyle name="常规 434" xfId="955"/>
    <cellStyle name="链接单元格 4" xfId="956"/>
    <cellStyle name="常规 430" xfId="957"/>
    <cellStyle name="常规 431" xfId="958"/>
    <cellStyle name="常规 432" xfId="959"/>
    <cellStyle name="链接单元格 2" xfId="960"/>
    <cellStyle name="常规 435" xfId="961"/>
    <cellStyle name="常规 440" xfId="962"/>
    <cellStyle name="链接单元格 5" xfId="963"/>
    <cellStyle name="常规 436" xfId="964"/>
    <cellStyle name="常规 441" xfId="965"/>
    <cellStyle name="链接单元格 6" xfId="966"/>
    <cellStyle name="常规 442" xfId="967"/>
    <cellStyle name="常规 8 2" xfId="968"/>
    <cellStyle name="链接单元格 7" xfId="969"/>
    <cellStyle name="常规 443" xfId="970"/>
    <cellStyle name="常规 8 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常规 9 2 2" xfId="999"/>
    <cellStyle name="注释 7" xfId="1000"/>
    <cellStyle name="常规 9 2 2 2" xfId="1001"/>
    <cellStyle name="常规 9 2 3" xfId="1002"/>
    <cellStyle name="注释 8"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常规_2007年云南省向人大报送政府收支预算表格式编制过程表 2 2" xfId="1013"/>
    <cellStyle name="计算 2 3" xfId="1014"/>
    <cellStyle name="常规_2007年云南省向人大报送政府收支预算表格式编制过程表 2 2 2" xfId="1015"/>
    <cellStyle name="数量 4" xfId="1016"/>
    <cellStyle name="常规_2007年云南省向人大报送政府收支预算表格式编制过程表 2 3" xfId="1017"/>
    <cellStyle name="计算 2 4" xfId="1018"/>
    <cellStyle name="常规_2007年云南省向人大报送政府收支预算表格式编制过程表 2 4 2" xfId="1019"/>
    <cellStyle name="常规_2007年云南省向人大报送政府收支预算表格式编制过程表 3 2" xfId="1020"/>
    <cellStyle name="计算 3 3" xfId="1021"/>
    <cellStyle name="常规_exceltmp1" xfId="1022"/>
    <cellStyle name="常规_exceltmp1 2" xfId="1023"/>
    <cellStyle name="计算 4"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好_1110洱源 2" xfId="1055"/>
    <cellStyle name="解释性文本 4 3" xfId="1056"/>
    <cellStyle name="好_1110洱源 2 2" xfId="1057"/>
    <cellStyle name="好_1110洱源 3" xfId="1058"/>
    <cellStyle name="解释性文本 4 4"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好_2008年地州对账表(国库资金） 2 2" xfId="1068"/>
    <cellStyle name="商品名称 2 3"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2 2 2 2" xfId="1081"/>
    <cellStyle name="汇总 8" xfId="1082"/>
    <cellStyle name="汇总 2 2 3" xfId="1083"/>
    <cellStyle name="警告文本 2 2 2"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汇总 3 2 3" xfId="1093"/>
    <cellStyle name="警告文本 3 2 2"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汇总 4 2 3" xfId="1103"/>
    <cellStyle name="警告文本 4 2 2"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汇总 5 4" xfId="1114"/>
    <cellStyle name="千分位_97-917"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千分位[0]_laroux" xfId="1206"/>
    <cellStyle name="输入 8" xfId="1207"/>
    <cellStyle name="常规_表样--2016年1至7月云南省及省本级地方财政收支执行情况（国资预算）全省数据与国库一致send预算局826" xfId="1208"/>
    <cellStyle name="千位[0]_ 方正PC"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66.xml"/><Relationship Id="rId98" Type="http://schemas.openxmlformats.org/officeDocument/2006/relationships/externalLink" Target="externalLinks/externalLink65.xml"/><Relationship Id="rId97" Type="http://schemas.openxmlformats.org/officeDocument/2006/relationships/externalLink" Target="externalLinks/externalLink64.xml"/><Relationship Id="rId96" Type="http://schemas.openxmlformats.org/officeDocument/2006/relationships/externalLink" Target="externalLinks/externalLink63.xml"/><Relationship Id="rId95" Type="http://schemas.openxmlformats.org/officeDocument/2006/relationships/externalLink" Target="externalLinks/externalLink62.xml"/><Relationship Id="rId94" Type="http://schemas.openxmlformats.org/officeDocument/2006/relationships/externalLink" Target="externalLinks/externalLink61.xml"/><Relationship Id="rId93" Type="http://schemas.openxmlformats.org/officeDocument/2006/relationships/externalLink" Target="externalLinks/externalLink60.xml"/><Relationship Id="rId92" Type="http://schemas.openxmlformats.org/officeDocument/2006/relationships/externalLink" Target="externalLinks/externalLink59.xml"/><Relationship Id="rId91" Type="http://schemas.openxmlformats.org/officeDocument/2006/relationships/externalLink" Target="externalLinks/externalLink58.xml"/><Relationship Id="rId90" Type="http://schemas.openxmlformats.org/officeDocument/2006/relationships/externalLink" Target="externalLinks/externalLink57.xml"/><Relationship Id="rId9" Type="http://schemas.openxmlformats.org/officeDocument/2006/relationships/worksheet" Target="worksheets/sheet9.xml"/><Relationship Id="rId89" Type="http://schemas.openxmlformats.org/officeDocument/2006/relationships/externalLink" Target="externalLinks/externalLink56.xml"/><Relationship Id="rId88" Type="http://schemas.openxmlformats.org/officeDocument/2006/relationships/externalLink" Target="externalLinks/externalLink55.xml"/><Relationship Id="rId87" Type="http://schemas.openxmlformats.org/officeDocument/2006/relationships/externalLink" Target="externalLinks/externalLink54.xml"/><Relationship Id="rId86" Type="http://schemas.openxmlformats.org/officeDocument/2006/relationships/externalLink" Target="externalLinks/externalLink53.xml"/><Relationship Id="rId85" Type="http://schemas.openxmlformats.org/officeDocument/2006/relationships/externalLink" Target="externalLinks/externalLink52.xml"/><Relationship Id="rId84" Type="http://schemas.openxmlformats.org/officeDocument/2006/relationships/externalLink" Target="externalLinks/externalLink51.xml"/><Relationship Id="rId83" Type="http://schemas.openxmlformats.org/officeDocument/2006/relationships/externalLink" Target="externalLinks/externalLink50.xml"/><Relationship Id="rId82" Type="http://schemas.openxmlformats.org/officeDocument/2006/relationships/externalLink" Target="externalLinks/externalLink49.xml"/><Relationship Id="rId81" Type="http://schemas.openxmlformats.org/officeDocument/2006/relationships/externalLink" Target="externalLinks/externalLink48.xml"/><Relationship Id="rId80" Type="http://schemas.openxmlformats.org/officeDocument/2006/relationships/externalLink" Target="externalLinks/externalLink47.xml"/><Relationship Id="rId8" Type="http://schemas.openxmlformats.org/officeDocument/2006/relationships/worksheet" Target="worksheets/sheet8.xml"/><Relationship Id="rId79" Type="http://schemas.openxmlformats.org/officeDocument/2006/relationships/externalLink" Target="externalLinks/externalLink46.xml"/><Relationship Id="rId78" Type="http://schemas.openxmlformats.org/officeDocument/2006/relationships/externalLink" Target="externalLinks/externalLink45.xml"/><Relationship Id="rId77" Type="http://schemas.openxmlformats.org/officeDocument/2006/relationships/externalLink" Target="externalLinks/externalLink44.xml"/><Relationship Id="rId76" Type="http://schemas.openxmlformats.org/officeDocument/2006/relationships/externalLink" Target="externalLinks/externalLink43.xml"/><Relationship Id="rId75" Type="http://schemas.openxmlformats.org/officeDocument/2006/relationships/externalLink" Target="externalLinks/externalLink42.xml"/><Relationship Id="rId74" Type="http://schemas.openxmlformats.org/officeDocument/2006/relationships/externalLink" Target="externalLinks/externalLink41.xml"/><Relationship Id="rId73" Type="http://schemas.openxmlformats.org/officeDocument/2006/relationships/externalLink" Target="externalLinks/externalLink40.xml"/><Relationship Id="rId72" Type="http://schemas.openxmlformats.org/officeDocument/2006/relationships/externalLink" Target="externalLinks/externalLink39.xml"/><Relationship Id="rId71" Type="http://schemas.openxmlformats.org/officeDocument/2006/relationships/externalLink" Target="externalLinks/externalLink38.xml"/><Relationship Id="rId70" Type="http://schemas.openxmlformats.org/officeDocument/2006/relationships/externalLink" Target="externalLinks/externalLink37.xml"/><Relationship Id="rId7" Type="http://schemas.openxmlformats.org/officeDocument/2006/relationships/worksheet" Target="worksheets/sheet7.xml"/><Relationship Id="rId69" Type="http://schemas.openxmlformats.org/officeDocument/2006/relationships/externalLink" Target="externalLinks/externalLink36.xml"/><Relationship Id="rId68" Type="http://schemas.openxmlformats.org/officeDocument/2006/relationships/externalLink" Target="externalLinks/externalLink35.xml"/><Relationship Id="rId67" Type="http://schemas.openxmlformats.org/officeDocument/2006/relationships/externalLink" Target="externalLinks/externalLink34.xml"/><Relationship Id="rId66" Type="http://schemas.openxmlformats.org/officeDocument/2006/relationships/externalLink" Target="externalLinks/externalLink33.xml"/><Relationship Id="rId65" Type="http://schemas.openxmlformats.org/officeDocument/2006/relationships/externalLink" Target="externalLinks/externalLink32.xml"/><Relationship Id="rId64" Type="http://schemas.openxmlformats.org/officeDocument/2006/relationships/externalLink" Target="externalLinks/externalLink31.xml"/><Relationship Id="rId63" Type="http://schemas.openxmlformats.org/officeDocument/2006/relationships/externalLink" Target="externalLinks/externalLink30.xml"/><Relationship Id="rId62" Type="http://schemas.openxmlformats.org/officeDocument/2006/relationships/externalLink" Target="externalLinks/externalLink29.xml"/><Relationship Id="rId61" Type="http://schemas.openxmlformats.org/officeDocument/2006/relationships/externalLink" Target="externalLinks/externalLink28.xml"/><Relationship Id="rId60" Type="http://schemas.openxmlformats.org/officeDocument/2006/relationships/externalLink" Target="externalLinks/externalLink27.xml"/><Relationship Id="rId6" Type="http://schemas.openxmlformats.org/officeDocument/2006/relationships/worksheet" Target="worksheets/sheet6.xml"/><Relationship Id="rId59" Type="http://schemas.openxmlformats.org/officeDocument/2006/relationships/externalLink" Target="externalLinks/externalLink26.xml"/><Relationship Id="rId58" Type="http://schemas.openxmlformats.org/officeDocument/2006/relationships/externalLink" Target="externalLinks/externalLink25.xml"/><Relationship Id="rId57" Type="http://schemas.openxmlformats.org/officeDocument/2006/relationships/externalLink" Target="externalLinks/externalLink24.xml"/><Relationship Id="rId56" Type="http://schemas.openxmlformats.org/officeDocument/2006/relationships/externalLink" Target="externalLinks/externalLink23.xml"/><Relationship Id="rId55" Type="http://schemas.openxmlformats.org/officeDocument/2006/relationships/externalLink" Target="externalLinks/externalLink22.xml"/><Relationship Id="rId54" Type="http://schemas.openxmlformats.org/officeDocument/2006/relationships/externalLink" Target="externalLinks/externalLink21.xml"/><Relationship Id="rId53" Type="http://schemas.openxmlformats.org/officeDocument/2006/relationships/externalLink" Target="externalLinks/externalLink20.xml"/><Relationship Id="rId52" Type="http://schemas.openxmlformats.org/officeDocument/2006/relationships/externalLink" Target="externalLinks/externalLink19.xml"/><Relationship Id="rId51" Type="http://schemas.openxmlformats.org/officeDocument/2006/relationships/externalLink" Target="externalLinks/externalLink18.xml"/><Relationship Id="rId50" Type="http://schemas.openxmlformats.org/officeDocument/2006/relationships/externalLink" Target="externalLinks/externalLink17.xml"/><Relationship Id="rId5" Type="http://schemas.openxmlformats.org/officeDocument/2006/relationships/worksheet" Target="worksheets/sheet5.xml"/><Relationship Id="rId49" Type="http://schemas.openxmlformats.org/officeDocument/2006/relationships/externalLink" Target="externalLinks/externalLink16.xml"/><Relationship Id="rId48" Type="http://schemas.openxmlformats.org/officeDocument/2006/relationships/externalLink" Target="externalLinks/externalLink15.xml"/><Relationship Id="rId47" Type="http://schemas.openxmlformats.org/officeDocument/2006/relationships/externalLink" Target="externalLinks/externalLink14.xml"/><Relationship Id="rId46" Type="http://schemas.openxmlformats.org/officeDocument/2006/relationships/externalLink" Target="externalLinks/externalLink13.xml"/><Relationship Id="rId45" Type="http://schemas.openxmlformats.org/officeDocument/2006/relationships/externalLink" Target="externalLinks/externalLink12.xml"/><Relationship Id="rId44" Type="http://schemas.openxmlformats.org/officeDocument/2006/relationships/externalLink" Target="externalLinks/externalLink11.xml"/><Relationship Id="rId43" Type="http://schemas.openxmlformats.org/officeDocument/2006/relationships/externalLink" Target="externalLinks/externalLink10.xml"/><Relationship Id="rId42" Type="http://schemas.openxmlformats.org/officeDocument/2006/relationships/externalLink" Target="externalLinks/externalLink9.xml"/><Relationship Id="rId41" Type="http://schemas.openxmlformats.org/officeDocument/2006/relationships/externalLink" Target="externalLinks/externalLink8.xml"/><Relationship Id="rId40" Type="http://schemas.openxmlformats.org/officeDocument/2006/relationships/externalLink" Target="externalLinks/externalLink7.xml"/><Relationship Id="rId4" Type="http://schemas.openxmlformats.org/officeDocument/2006/relationships/worksheet" Target="worksheets/sheet4.xml"/><Relationship Id="rId39" Type="http://schemas.openxmlformats.org/officeDocument/2006/relationships/externalLink" Target="externalLinks/externalLink6.xml"/><Relationship Id="rId38" Type="http://schemas.openxmlformats.org/officeDocument/2006/relationships/externalLink" Target="externalLinks/externalLink5.xml"/><Relationship Id="rId37" Type="http://schemas.openxmlformats.org/officeDocument/2006/relationships/externalLink" Target="externalLinks/externalLink4.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6" Type="http://schemas.openxmlformats.org/officeDocument/2006/relationships/styles" Target="styles.xml"/><Relationship Id="rId105" Type="http://schemas.openxmlformats.org/officeDocument/2006/relationships/sharedStrings" Target="sharedStrings.xml"/><Relationship Id="rId104" Type="http://schemas.openxmlformats.org/officeDocument/2006/relationships/theme" Target="theme/theme1.xml"/><Relationship Id="rId103" Type="http://schemas.openxmlformats.org/officeDocument/2006/relationships/externalLink" Target="externalLinks/externalLink70.xml"/><Relationship Id="rId102" Type="http://schemas.openxmlformats.org/officeDocument/2006/relationships/externalLink" Target="externalLinks/externalLink69.xml"/><Relationship Id="rId101" Type="http://schemas.openxmlformats.org/officeDocument/2006/relationships/externalLink" Target="externalLinks/externalLink68.xml"/><Relationship Id="rId100" Type="http://schemas.openxmlformats.org/officeDocument/2006/relationships/externalLink" Target="externalLinks/externalLink67.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F:\Documents%20and%20Settings\Administrator\&#26700;&#38754;\&#22522;&#26412;&#36130;&#21147;&#27979;&#31639;\&#30456;&#20851;&#26448;&#26009;\2014&#24180;&#31246;&#25910;&#25910;&#20837;&#39044;&#3574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Users\LGQ.LD87_ACC\AppData\Local\Temp\cesoft\41101389780%20081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NTS01\jhc\CHR\ARBEJDE\Q4DK.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NTS01\jhc\unzipped\Eastern%20Airline%20FE\Backup%20of%20Backup%20of%20LINDA%20LISTONE.xlk"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A:\WINDOWS\TEMP\GOLDPYR4\ARENTO\TOOLBOX.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NTS01\jhc\unzipped\Eastern%20Airline%20FE\fnl-gp2\ToolboxGP\Kor\OSP_Becht_Fi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13&#22522;&#23618;&#36130;&#25919;&#22788;&#65288;&#26032;&#65289;\05&#36716;&#31227;&#25903;&#20184;\02&#21439;&#32423;&#22522;&#26412;&#36130;&#21147;&#20445;&#38556;\&#31532;&#20108;&#25209;&#36130;&#21147;&#34917;&#21161;\POWER%20ASSUMPTION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F:\13&#22522;&#23618;&#36130;&#25919;&#22788;&#65288;&#26032;&#65289;\05&#36716;&#31227;&#25903;&#20184;\08&#25552;&#21069;&#19979;&#36798;&#36716;&#31227;&#25903;&#20184;\&#36807;&#31243;\POWER%20ASSUMPTION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5&#22320;&#21306;&#22788;\05.&#36716;&#31227;&#25903;&#20184;\19&#25552;&#21069;&#36890;&#30693;&#36716;&#31227;&#25903;&#20184;\2018&#24180;&#25552;&#21069;&#19979;&#36798;2019&#24180;&#36164;&#37329;\POWER%20ASSUMPTION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1110&#25552;&#21069;&#19979;&#36798;2022&#24180;&#21439;&#32423;&#22522;&#26412;&#36130;&#21147;&#20445;&#38556;&#26426;&#21046;&#22870;&#34917;&#36164;&#37329;&#27979;&#31639;&#24773;&#20917;&#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13&#22522;&#23618;&#36130;&#25919;&#22788;&#65288;&#26032;&#65289;\51&#20449;&#24687;&#31995;&#32479;\2019&#24180;\2019&#24180;&#21508;&#22320;&#19977;&#20445;&#27979;&#31639;\h\&#19977;&#20445;\2019&#27979;&#31639;\POWER%20ASSUMPTION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NTS01\jhc\unzipped\Eastern%20Airline%20FE\GP\tamer\DOS\TEMP\GPTLBX9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13&#22522;&#23618;&#36130;&#25919;&#22788;&#65288;&#26032;&#65289;\05&#36716;&#31227;&#25903;&#20184;\02&#21439;&#32423;&#22522;&#26412;&#36130;&#21147;&#20445;&#38556;\2021&#24180;\05&#32489;&#25928;&#32771;&#26680;&#35843;&#25972;\RecoveredExternalLink1"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C:\&#23384;&#26723;&#25991;&#20214;\04-&#22269;&#21153;&#38498;&#19987;&#39033;&#35843;&#30740;\05%205&#30465;&#19978;&#25253;&#25968;&#25454;\&#28246;&#21335;&#30465;&#38544;&#24615;&#20538;&#21153;&#32479;&#35745;&#22871;&#34920;&#65288;20170829&#65289;&#12304;&#36820;&#20113;&#21335;&#36130;&#25919;&#21381;&#34917;&#25968;&#12305;-&#34917;&#39033;&#30446;&#31867;&#2241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C:\AnyShare%20(2)\&#39044;&#31639;&#21496;\&#20538;&#21153;&#22788;\0.&#20013;&#36716;\&#19977;&#30465;&#25968;&#25454;%20(2)\&#27743;&#33487;&#12289;&#28246;&#21335;&#12289;&#20113;&#21335;&#25968;&#25454;&#65288;20170830&#65289;&#12304;&#20998;&#39033;&#30446;&#31867;&#22411;&#12305;\&#27743;&#33487;&#30465;&#25130;&#33267;2017&#24180;6&#26376;&#26411;&#26377;&#20851;&#24773;&#20917;&#27719;&#24635;&#32479;&#35745;&#34920;(20170829)&#12304;&#36820;&#27743;&#33487;&#36130;&#25919;&#21381;&#34917;&#25968;&#12305;-&#34917;&#39033;&#30446;&#31867;&#22411;&#65288;2017.8.30&#20013;&#21320;&#19978;&#25253;&#65289;&#12304;2&#31295;&#65292;&#25968;&#25454;&#24050;&#20998;&#31867;&#12305;.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C:\&#25509;&#25910;&#25991;&#20214;\&#22320;&#26041;&#25919;&#24220;&#34701;&#36164;&#24179;&#21488;&#20844;&#21496;&#20538;&#21153;&#31561;&#24773;&#20917;&#34920;&#65288;&#26032;20170729&#65289;.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23567;&#20876;&#23376;\0905\&#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jg-wyl\Desktop\24&#24180;&#21021;&#39044;&#31639;\&#33609;&#26696;\2023&#24180;&#32418;&#22612;&#21306;&#22320;&#26041;&#36130;&#25919;&#25910;&#25903;&#25191;&#34892;&#24773;&#20917;&#21450;2024&#24180;&#39044;&#31639;&#33609;&#26696;.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C:\&#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23567;&#20876;&#23376;\0905\&#21439;&#32423;&#36130;&#25919;&#25253;&#34920;&#38468;&#34920;\01&#26118;&#26126;\01&#26118;&#2612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8.2.15\&#21508;&#22320;&#39044;&#31639;\2011&#24180;&#22320;&#26041;&#20538;&#21048;&#39033;&#30446;&#35843;&#25972;&#65288;06.15&#65289;\&#38468;&#20214;1&#65306;&#20538;&#21153;&#39069;&#24230;&#20998;&#37197;&#3492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8.2.15\&#21508;&#22320;&#39044;&#31639;\&#36130;&#25919;&#36164;&#26009;\&#36716;&#31227;&#25903;&#20184;\&#22343;&#34913;&#24615;&#36716;&#31227;&#25903;&#20184;\2010\2010&#21439;&#32423;&#25104;&#26412;&#24046;&#24322;&#31995;&#25968;(09029).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8.2.15\&#21508;&#22320;&#39044;&#31639;\&#36130;&#25919;&#36164;&#26009;\&#36716;&#31227;&#25903;&#20184;\&#22343;&#34913;&#24615;&#36716;&#31227;&#25903;&#20184;\2010\&#22522;&#30784;&#25968;&#25454;\&#22522;&#30784;&#25968;&#25454;&#34920;031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5919;&#24220;&#38388;&#36716;&#31227;&#25903;&#20184;\01&#19968;&#33324;&#24615;&#36716;&#31227;&#25903;&#20184;\2005&#24180;\&#31532;&#20108;&#26041;&#26696;\&#22522;&#30784;&#25968;&#25454;\2003&#24180;&#20113;&#21335;&#30465;&#20998;&#22320;&#21439;&#24037;&#21830;&#31246;&#25910;&#20915;&#31639;&#2596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8.2.15\&#21508;&#22320;&#39044;&#31639;\&#36130;&#25919;&#36164;&#26009;\&#36716;&#31227;&#25903;&#20184;\&#22343;&#34913;&#24615;&#36716;&#31227;&#25903;&#20184;\2010\&#22522;&#30784;&#25968;&#25454;\08&#26449;&#3242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C:\Documents%20and%20Settings\Administrator\Application%20Data\Microsoft\Excel\2007&#24180;&#22320;&#26041;&#25919;&#24220;&#24615;&#20538;&#21153;&#25253;&#34920;&#27719;&#24635;&#65288;20080708&#65289;&#12304;&#23450;&#31295;&#123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Documents%20and%20Settings\MOF\&#26700;&#38754;\Documents%20and%20Settings\User\&#26700;&#38754;\&#20307;&#21046;&#31649;&#29702;&#22788;\&#20070;&#31295;0326\&#21644;&#35856;&#31038;&#20250;&#35838;&#39064;\&#21644;&#35856;&#31038;&#20250;&#26041;&#26696;&#27979;&#31639;&#34920;%20(version%20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DBSERVER\&#39044;&#31639;&#21496;\&#20849;&#20139;&#25968;&#25454;\&#21382;&#24180;&#20915;&#31639;\1996&#24180;\1996&#24180;&#20915;&#31639;&#27719;&#24635;\2021&#28246;&#21271;&#30465;.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13&#22522;&#23618;&#36130;&#25919;&#22788;&#65288;&#26032;&#65289;\05&#36716;&#31227;&#25903;&#20184;\02&#21439;&#32423;&#22522;&#26412;&#36130;&#21147;&#20445;&#38556;\&#31532;&#20108;&#25209;&#36130;&#21147;&#34917;&#21161;\Book4"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DBSERVER\&#39044;&#31639;&#21496;\&#20849;&#20139;&#25968;&#25454;\&#21382;&#24180;&#20915;&#31639;\1996&#24180;\1996&#24180;&#30465;&#25253;&#20915;&#31639;\2021&#28246;&#21271;&#30465;.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4.4.217\&#25991;&#20214;&#21046;&#20316;\&#27827;&#28246;&#27700;&#31995;&#36830;&#36890;\2017-2020&#24180;&#27743;&#27827;&#28246;&#24211;&#27700;&#31995;&#36830;&#36890;&#39033;&#30446;&#23454;&#26045;&#26041;&#26696;&#30340;&#39033;&#30446;&#27719;&#24635;.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8.2.15\&#21508;&#22320;&#39044;&#31639;\&#36130;&#25919;&#36164;&#26009;\&#36716;&#31227;&#25903;&#20184;\&#22343;&#34913;&#24615;&#36716;&#31227;&#25903;&#20184;\2010\&#25104;&#26412;&#24046;&#24322;&#31995;&#25968;032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K:\Documents%20and%20Settings\User\&#26700;&#38754;\&#35838;&#39064;\&#21382;&#24180;&#22269;&#23478;&#20915;&#31639;\1993-2002&#24180;&#22269;&#23478;&#25910;&#20837;&#27604;&#36739;&#34920;.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8.2.15\&#21508;&#22320;&#39044;&#31639;\&#36130;&#25919;&#36164;&#26009;\&#36716;&#31227;&#25903;&#20184;\&#22343;&#34913;&#24615;&#36716;&#31227;&#25903;&#20184;\2010\&#20998;&#32423;&#23454;&#38469;&#25903;&#20986;&#25968;.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8.2.15\&#21508;&#22320;&#39044;&#31639;\&#36130;&#25919;&#36164;&#26009;\&#36716;&#31227;&#25903;&#20184;\&#22343;&#34913;&#24615;&#36716;&#31227;&#25903;&#20184;\2010\&#22522;&#30784;&#25968;&#25454;\08&#21160;&#24577;&#26597;&#35810;&#25968;&#25454;.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5919;&#24220;&#38388;&#36716;&#31227;&#25903;&#20184;\01&#19968;&#33324;&#24615;&#36716;&#31227;&#25903;&#20184;\2005&#24180;\&#31532;&#20108;&#26041;&#26696;\&#22522;&#30784;&#25968;&#25454;\2002&#24180;&#20113;&#21335;&#30465;&#20998;&#21439;&#19968;&#33324;&#39044;&#31639;&#25910;&#20837;.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A:\Documents%20and%20Settings\sz005933\&#26700;&#38754;\&#28145;&#22323;&#25311;&#25253;&#38134;&#30417;&#20250;&#25919;&#24220;&#24179;&#21488;&#28165;&#29702;&#22522;&#30784;&#34920;.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13&#22522;&#23618;&#36130;&#25919;&#22788;&#65288;&#26032;&#65289;\05&#36716;&#31227;&#25903;&#20184;\08&#25552;&#21069;&#19979;&#36798;&#36716;&#31227;&#25903;&#20184;\&#36807;&#31243;\POWER%20ASSUMPTION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home\kylin\&#19979;&#36733;\2023&#24180;&#22269;&#36164;&#39044;&#31639;\G:\home\kylin\&#19979;&#36733;\10.128.2.15\&#21508;&#22320;&#39044;&#31639;\&#36130;&#25919;&#36164;&#26009;\&#36716;&#31227;&#25903;&#20184;\&#22343;&#34913;&#24615;&#36716;&#31227;&#25903;&#20184;\2010\&#22522;&#30784;&#25968;&#25454;&#34920;0319.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I:\05&#22320;&#21306;&#22788;\05.&#36716;&#31227;&#25903;&#20184;\19&#25552;&#21069;&#36890;&#30693;&#36716;&#31227;&#25903;&#20184;\2018&#24180;&#25552;&#21069;&#19979;&#36798;2019&#24180;&#36164;&#37329;\POWER%20ASSUMPTION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K:\Documents%20and%20Settings\User\&#26700;&#38754;\&#35838;&#39064;\&#26032;&#24314;&#25991;&#20214;&#22841;\&#35838;&#39064;&#34920;.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27"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25"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28"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29"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C:\bugdet-server\&#20538;&#21153;&#22788;\&#21016;&#20122;&#20255;\7000%20&#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20&#27719;&#24635;&#34920;\06%20&#36797;&#23425;&#30465;\&#36797;&#23425;.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30"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31"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33"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35"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NTS01\jhc\unzipped\Eastern%20Airline%20FE\GP\GP_Ph1\SBB-OIs\Hel-OIs.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var\mobile\Containers\Data\Application\751BC779-226B-4AF8-A5B7-84475FA16644\Documents\294695133_cloud_folder\A:\a&#31918;&#27833;&#23454;&#19994;\&#21271;&#20140;&#19994;&#21153;\&#21271;&#20140;&#34920;&#2668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NTS01\jhc\unzipped\Eastern%20Airline%20FE\Spares\FILES\SMCTS2\SMCTSSP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5&#22320;&#21306;&#22788;\05.&#36716;&#31227;&#25903;&#20184;\06&#22686;&#36164;&#36716;&#31227;&#25903;&#20184;\2015&#24180;\&#22686;&#36164;&#36716;&#31227;&#25903;&#20184;&#27979;&#31639;\01&#27979;&#31639;\2015&#24180;&#31246;&#25910;&#24180;&#21021;&#39044;&#31639;&#2596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Open"/>
      <sheetName val="P1012001"/>
      <sheetName val="_ESList"/>
      <sheetName val="Financ. Overview"/>
      <sheetName val="SW-TEO"/>
      <sheetName val="Main"/>
      <sheetName val="Toolbox"/>
      <sheetName val="代码"/>
      <sheetName val="G.1R-Shou COP Gf"/>
      <sheetName val="本年收入合计"/>
      <sheetName val="POWER ASSUMPTIONS"/>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G.1R-Shou COP Gf"/>
      <sheetName val="Toolbox"/>
      <sheetName val="_ESList"/>
      <sheetName val="eqpmad2"/>
      <sheetName val="Financ. Overview"/>
      <sheetName val="选择选项"/>
      <sheetName val="Open"/>
      <sheetName val="POWER ASSUMPTIONS"/>
      <sheetName val="财政供养人员增幅"/>
      <sheetName val="本年收入合计"/>
      <sheetName val="事业发展"/>
      <sheetName val="农业人口"/>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s>
    <sheetDataSet>
      <sheetData sheetId="0" refreshError="1"/>
      <sheetData sheetId="1" refreshError="1"/>
      <sheetData sheetId="2" refreshError="1"/>
      <sheetData sheetId="3"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表1 （打印版）"/>
      <sheetName val="表2 （市县打印版）"/>
      <sheetName val="表3（打印版）"/>
      <sheetName val="表4"/>
      <sheetName val="表5"/>
      <sheetName val="表6"/>
      <sheetName val="项目类型"/>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工商税收"/>
      <sheetName val="行政区划"/>
      <sheetName val="_x005f_x0000__x005f_x0000__x005f_x0000__x005f_x0000__x0"/>
      <sheetName val="农业用地"/>
      <sheetName val="_x005f_x005f_x005f_x0000__x005f_x005f_x005f_x0000__x005"/>
      <sheetName val="公检法司编制"/>
      <sheetName val="行政编制"/>
      <sheetName val="2002年一般预算收入"/>
      <sheetName val="POWER ASSUMPTIONS"/>
      <sheetName val="_x005f_x0000__x005f_x0000__x005"/>
      <sheetName val="_x005f_x005f_x005f_x0000__x005f"/>
      <sheetName val="_ESList"/>
      <sheetName val="财政供养人员增幅"/>
      <sheetName val="GDP"/>
      <sheetName val="封面"/>
      <sheetName val="事业发展"/>
      <sheetName val="C01-1"/>
      <sheetName val="Toolbox"/>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空白页"/>
      <sheetName val="校验表"/>
      <sheetName val="01"/>
      <sheetName val="02"/>
      <sheetName val="02-1"/>
      <sheetName val="03-1"/>
      <sheetName val="03-2"/>
      <sheetName val="111"/>
      <sheetName val="03"/>
      <sheetName val="04"/>
      <sheetName val="05"/>
      <sheetName val="06"/>
      <sheetName val="07"/>
      <sheetName val="08"/>
      <sheetName val="09"/>
      <sheetName val="10"/>
      <sheetName val="11"/>
      <sheetName val="11-1"/>
      <sheetName val="12"/>
      <sheetName val="13"/>
      <sheetName val="14"/>
      <sheetName val="15"/>
      <sheetName val="16"/>
      <sheetName val="17"/>
      <sheetName val="18"/>
      <sheetName val="19"/>
      <sheetName val="20"/>
      <sheetName val="21"/>
      <sheetName val="22"/>
      <sheetName val="23"/>
    </sheetNames>
    <sheetDataSet>
      <sheetData sheetId="0"/>
      <sheetData sheetId="1"/>
      <sheetData sheetId="2"/>
      <sheetData sheetId="3"/>
      <sheetData sheetId="4"/>
      <sheetData sheetId="5"/>
      <sheetData sheetId="6">
        <row r="1">
          <cell r="B1" t="str">
            <v>2023年红塔区地方一般公共预算支出执行情况表</v>
          </cell>
        </row>
        <row r="2">
          <cell r="B2" t="str">
            <v>表二</v>
          </cell>
        </row>
        <row r="2">
          <cell r="G2" t="str">
            <v>单位：万元</v>
          </cell>
        </row>
        <row r="3">
          <cell r="A3" t="str">
            <v>科目编码</v>
          </cell>
          <cell r="B3" t="str">
            <v>项目</v>
          </cell>
          <cell r="C3" t="str">
            <v>2022年
决算数</v>
          </cell>
          <cell r="D3" t="str">
            <v>2023年</v>
          </cell>
        </row>
        <row r="3">
          <cell r="F3" t="str">
            <v>比较</v>
          </cell>
        </row>
        <row r="4">
          <cell r="D4" t="str">
            <v>预算数</v>
          </cell>
          <cell r="E4" t="str">
            <v>执行数</v>
          </cell>
          <cell r="F4" t="str">
            <v>比2022年决算数增长%</v>
          </cell>
          <cell r="G4" t="str">
            <v>完成2023年预算数的%</v>
          </cell>
        </row>
        <row r="5">
          <cell r="A5">
            <v>201</v>
          </cell>
          <cell r="B5" t="str">
            <v>一、一般公共服务</v>
          </cell>
          <cell r="C5">
            <v>30863</v>
          </cell>
          <cell r="D5">
            <v>33012.81</v>
          </cell>
          <cell r="E5">
            <v>26965</v>
          </cell>
          <cell r="F5">
            <v>-0.126300100443897</v>
          </cell>
          <cell r="G5">
            <v>0.81680414360365</v>
          </cell>
        </row>
        <row r="6">
          <cell r="A6">
            <v>20101</v>
          </cell>
          <cell r="B6" t="str">
            <v>人大事务</v>
          </cell>
          <cell r="C6">
            <v>880</v>
          </cell>
          <cell r="D6">
            <v>999.81</v>
          </cell>
          <cell r="E6">
            <v>855</v>
          </cell>
          <cell r="F6">
            <v>-0.0284090909090909</v>
          </cell>
          <cell r="G6">
            <v>0.855162480871366</v>
          </cell>
        </row>
        <row r="7">
          <cell r="A7">
            <v>2010101</v>
          </cell>
          <cell r="B7" t="str">
            <v>行政运行</v>
          </cell>
          <cell r="C7">
            <v>500</v>
          </cell>
          <cell r="D7">
            <v>660.81</v>
          </cell>
          <cell r="E7">
            <v>506</v>
          </cell>
          <cell r="F7">
            <v>0.012</v>
          </cell>
          <cell r="G7">
            <v>0.765726910912365</v>
          </cell>
        </row>
        <row r="8">
          <cell r="A8">
            <v>2010102</v>
          </cell>
          <cell r="B8" t="str">
            <v>一般行政管理事务</v>
          </cell>
          <cell r="C8">
            <v>68</v>
          </cell>
          <cell r="D8">
            <v>68</v>
          </cell>
          <cell r="E8">
            <v>44</v>
          </cell>
          <cell r="F8">
            <v>-0.352941176470588</v>
          </cell>
          <cell r="G8">
            <v>0.647058823529412</v>
          </cell>
        </row>
        <row r="9">
          <cell r="A9">
            <v>2010103</v>
          </cell>
          <cell r="B9" t="str">
            <v>机关服务</v>
          </cell>
          <cell r="C9">
            <v>0</v>
          </cell>
          <cell r="D9">
            <v>0</v>
          </cell>
          <cell r="E9">
            <v>0</v>
          </cell>
          <cell r="F9" t="str">
            <v/>
          </cell>
          <cell r="G9" t="str">
            <v/>
          </cell>
        </row>
        <row r="10">
          <cell r="A10">
            <v>2010104</v>
          </cell>
          <cell r="B10" t="str">
            <v>人大会议</v>
          </cell>
          <cell r="C10">
            <v>38</v>
          </cell>
          <cell r="D10">
            <v>44</v>
          </cell>
          <cell r="E10">
            <v>25</v>
          </cell>
          <cell r="F10">
            <v>-0.342105263157895</v>
          </cell>
          <cell r="G10">
            <v>0.568181818181818</v>
          </cell>
        </row>
        <row r="11">
          <cell r="A11">
            <v>2010105</v>
          </cell>
          <cell r="B11" t="str">
            <v>人大立法</v>
          </cell>
          <cell r="C11">
            <v>0</v>
          </cell>
          <cell r="D11">
            <v>0</v>
          </cell>
          <cell r="E11">
            <v>1</v>
          </cell>
          <cell r="F11" t="str">
            <v/>
          </cell>
          <cell r="G11" t="str">
            <v/>
          </cell>
        </row>
        <row r="12">
          <cell r="A12">
            <v>2010106</v>
          </cell>
          <cell r="B12" t="str">
            <v>人大监督</v>
          </cell>
          <cell r="C12">
            <v>0</v>
          </cell>
          <cell r="D12">
            <v>0</v>
          </cell>
          <cell r="E12">
            <v>0</v>
          </cell>
          <cell r="F12" t="str">
            <v/>
          </cell>
          <cell r="G12" t="str">
            <v/>
          </cell>
        </row>
        <row r="13">
          <cell r="A13">
            <v>2010107</v>
          </cell>
          <cell r="B13" t="str">
            <v>人大代表履职能力提升</v>
          </cell>
          <cell r="C13">
            <v>5</v>
          </cell>
          <cell r="D13">
            <v>0</v>
          </cell>
          <cell r="E13">
            <v>5</v>
          </cell>
          <cell r="F13">
            <v>0</v>
          </cell>
          <cell r="G13" t="str">
            <v/>
          </cell>
        </row>
        <row r="14">
          <cell r="A14">
            <v>2010108</v>
          </cell>
          <cell r="B14" t="str">
            <v>代表工作</v>
          </cell>
          <cell r="C14">
            <v>243</v>
          </cell>
          <cell r="D14">
            <v>195</v>
          </cell>
          <cell r="E14">
            <v>239</v>
          </cell>
          <cell r="F14">
            <v>-0.0164609053497943</v>
          </cell>
          <cell r="G14">
            <v>1.22564102564103</v>
          </cell>
        </row>
        <row r="15">
          <cell r="A15">
            <v>2010109</v>
          </cell>
          <cell r="B15" t="str">
            <v>人大信访工作</v>
          </cell>
          <cell r="C15">
            <v>0</v>
          </cell>
          <cell r="D15">
            <v>0</v>
          </cell>
          <cell r="E15">
            <v>0</v>
          </cell>
          <cell r="F15" t="str">
            <v/>
          </cell>
          <cell r="G15" t="str">
            <v/>
          </cell>
        </row>
        <row r="16">
          <cell r="A16">
            <v>2010150</v>
          </cell>
          <cell r="B16" t="str">
            <v>事业运行</v>
          </cell>
          <cell r="C16">
            <v>26</v>
          </cell>
          <cell r="D16">
            <v>32</v>
          </cell>
          <cell r="E16">
            <v>32</v>
          </cell>
          <cell r="F16">
            <v>0.230769230769231</v>
          </cell>
          <cell r="G16">
            <v>1</v>
          </cell>
        </row>
        <row r="17">
          <cell r="A17">
            <v>2010199</v>
          </cell>
          <cell r="B17" t="str">
            <v>其他人大事务支出</v>
          </cell>
          <cell r="C17">
            <v>0</v>
          </cell>
          <cell r="D17">
            <v>0</v>
          </cell>
          <cell r="E17">
            <v>3</v>
          </cell>
          <cell r="F17" t="str">
            <v/>
          </cell>
          <cell r="G17" t="str">
            <v/>
          </cell>
        </row>
        <row r="18">
          <cell r="A18">
            <v>20102</v>
          </cell>
          <cell r="B18" t="str">
            <v>政协事务</v>
          </cell>
          <cell r="C18">
            <v>712</v>
          </cell>
          <cell r="D18">
            <v>725</v>
          </cell>
          <cell r="E18">
            <v>662</v>
          </cell>
          <cell r="F18">
            <v>-0.0702247191011236</v>
          </cell>
          <cell r="G18">
            <v>0.913103448275862</v>
          </cell>
        </row>
        <row r="19">
          <cell r="A19">
            <v>2010201</v>
          </cell>
          <cell r="B19" t="str">
            <v>行政运行</v>
          </cell>
          <cell r="C19">
            <v>553</v>
          </cell>
          <cell r="D19">
            <v>599</v>
          </cell>
          <cell r="E19">
            <v>575</v>
          </cell>
          <cell r="F19">
            <v>0.0397830018083183</v>
          </cell>
          <cell r="G19">
            <v>0.959933222036728</v>
          </cell>
        </row>
        <row r="20">
          <cell r="A20">
            <v>2010202</v>
          </cell>
          <cell r="B20" t="str">
            <v>一般行政管理事务</v>
          </cell>
          <cell r="C20">
            <v>5</v>
          </cell>
          <cell r="D20">
            <v>0</v>
          </cell>
          <cell r="E20">
            <v>0</v>
          </cell>
          <cell r="F20">
            <v>-1</v>
          </cell>
          <cell r="G20" t="str">
            <v/>
          </cell>
        </row>
        <row r="21">
          <cell r="A21">
            <v>2010203</v>
          </cell>
          <cell r="B21" t="str">
            <v>机关服务</v>
          </cell>
          <cell r="C21">
            <v>0</v>
          </cell>
          <cell r="D21">
            <v>0</v>
          </cell>
          <cell r="E21">
            <v>0</v>
          </cell>
          <cell r="F21" t="str">
            <v/>
          </cell>
          <cell r="G21" t="str">
            <v/>
          </cell>
        </row>
        <row r="22">
          <cell r="A22">
            <v>2010204</v>
          </cell>
          <cell r="B22" t="str">
            <v>政协会议</v>
          </cell>
          <cell r="C22">
            <v>40</v>
          </cell>
          <cell r="D22">
            <v>40</v>
          </cell>
          <cell r="E22">
            <v>22</v>
          </cell>
          <cell r="F22">
            <v>-0.45</v>
          </cell>
          <cell r="G22">
            <v>0.55</v>
          </cell>
        </row>
        <row r="23">
          <cell r="A23">
            <v>2010205</v>
          </cell>
          <cell r="B23" t="str">
            <v>委员视察</v>
          </cell>
          <cell r="C23">
            <v>14</v>
          </cell>
          <cell r="D23">
            <v>40</v>
          </cell>
          <cell r="E23">
            <v>1</v>
          </cell>
          <cell r="F23">
            <v>-0.928571428571429</v>
          </cell>
          <cell r="G23">
            <v>0.025</v>
          </cell>
        </row>
        <row r="24">
          <cell r="A24">
            <v>2010206</v>
          </cell>
          <cell r="B24" t="str">
            <v>参政议政</v>
          </cell>
          <cell r="C24">
            <v>77</v>
          </cell>
          <cell r="D24">
            <v>0</v>
          </cell>
          <cell r="E24">
            <v>20</v>
          </cell>
          <cell r="F24">
            <v>-0.74025974025974</v>
          </cell>
          <cell r="G24" t="str">
            <v/>
          </cell>
        </row>
        <row r="25">
          <cell r="A25">
            <v>2010250</v>
          </cell>
          <cell r="B25" t="str">
            <v>事业运行</v>
          </cell>
          <cell r="C25">
            <v>0</v>
          </cell>
          <cell r="D25">
            <v>0</v>
          </cell>
          <cell r="E25">
            <v>0</v>
          </cell>
          <cell r="F25" t="str">
            <v/>
          </cell>
          <cell r="G25" t="str">
            <v/>
          </cell>
        </row>
        <row r="26">
          <cell r="A26">
            <v>2010299</v>
          </cell>
          <cell r="B26" t="str">
            <v>其他政协事务支出</v>
          </cell>
          <cell r="C26">
            <v>23</v>
          </cell>
          <cell r="D26">
            <v>46</v>
          </cell>
          <cell r="E26">
            <v>44</v>
          </cell>
          <cell r="F26">
            <v>0.91304347826087</v>
          </cell>
          <cell r="G26">
            <v>0.956521739130435</v>
          </cell>
        </row>
        <row r="27">
          <cell r="A27">
            <v>20103</v>
          </cell>
          <cell r="B27" t="str">
            <v>政府办公厅(室)及相关机构事务</v>
          </cell>
          <cell r="C27">
            <v>10003</v>
          </cell>
          <cell r="D27">
            <v>11242</v>
          </cell>
          <cell r="E27">
            <v>8981</v>
          </cell>
          <cell r="F27">
            <v>-0.102169349195241</v>
          </cell>
          <cell r="G27">
            <v>0.798879202988792</v>
          </cell>
        </row>
        <row r="28">
          <cell r="A28">
            <v>2010301</v>
          </cell>
          <cell r="B28" t="str">
            <v>行政运行</v>
          </cell>
          <cell r="C28">
            <v>4580</v>
          </cell>
          <cell r="D28">
            <v>5852</v>
          </cell>
          <cell r="E28">
            <v>5554</v>
          </cell>
          <cell r="F28">
            <v>0.212663755458515</v>
          </cell>
          <cell r="G28">
            <v>0.949077238550923</v>
          </cell>
        </row>
        <row r="29">
          <cell r="A29">
            <v>2010302</v>
          </cell>
          <cell r="B29" t="str">
            <v>一般行政管理事务</v>
          </cell>
          <cell r="C29">
            <v>3448</v>
          </cell>
          <cell r="D29">
            <v>3237</v>
          </cell>
          <cell r="E29">
            <v>1386</v>
          </cell>
          <cell r="F29">
            <v>-0.598027842227378</v>
          </cell>
          <cell r="G29">
            <v>0.428174235403151</v>
          </cell>
        </row>
        <row r="30">
          <cell r="A30">
            <v>2010303</v>
          </cell>
          <cell r="B30" t="str">
            <v>机关服务</v>
          </cell>
          <cell r="C30">
            <v>0</v>
          </cell>
          <cell r="D30">
            <v>0</v>
          </cell>
          <cell r="E30">
            <v>0</v>
          </cell>
          <cell r="F30" t="str">
            <v/>
          </cell>
          <cell r="G30" t="str">
            <v/>
          </cell>
        </row>
        <row r="31">
          <cell r="A31">
            <v>2010304</v>
          </cell>
          <cell r="B31" t="str">
            <v>专项服务</v>
          </cell>
          <cell r="C31">
            <v>0</v>
          </cell>
          <cell r="D31">
            <v>0</v>
          </cell>
          <cell r="E31">
            <v>0</v>
          </cell>
          <cell r="F31" t="str">
            <v/>
          </cell>
          <cell r="G31" t="str">
            <v/>
          </cell>
        </row>
        <row r="32">
          <cell r="A32">
            <v>2010305</v>
          </cell>
          <cell r="B32" t="str">
            <v>专项业务及机关事务管理</v>
          </cell>
          <cell r="C32">
            <v>0</v>
          </cell>
          <cell r="D32">
            <v>0</v>
          </cell>
          <cell r="E32">
            <v>0</v>
          </cell>
          <cell r="F32" t="str">
            <v/>
          </cell>
          <cell r="G32" t="str">
            <v/>
          </cell>
        </row>
        <row r="33">
          <cell r="A33">
            <v>2010306</v>
          </cell>
          <cell r="B33" t="str">
            <v>政务公开审批</v>
          </cell>
          <cell r="C33">
            <v>0</v>
          </cell>
          <cell r="D33">
            <v>0</v>
          </cell>
          <cell r="E33">
            <v>0</v>
          </cell>
          <cell r="F33" t="str">
            <v/>
          </cell>
          <cell r="G33" t="str">
            <v/>
          </cell>
        </row>
        <row r="34">
          <cell r="A34">
            <v>2010308</v>
          </cell>
          <cell r="B34" t="str">
            <v>信访事务</v>
          </cell>
          <cell r="C34">
            <v>32</v>
          </cell>
          <cell r="D34">
            <v>69</v>
          </cell>
          <cell r="E34">
            <v>26</v>
          </cell>
          <cell r="F34">
            <v>-0.1875</v>
          </cell>
          <cell r="G34">
            <v>0.376811594202899</v>
          </cell>
        </row>
        <row r="35">
          <cell r="A35">
            <v>2010309</v>
          </cell>
          <cell r="B35" t="str">
            <v>参事事务</v>
          </cell>
          <cell r="C35">
            <v>0</v>
          </cell>
          <cell r="D35">
            <v>0</v>
          </cell>
          <cell r="E35">
            <v>0</v>
          </cell>
          <cell r="F35" t="str">
            <v/>
          </cell>
          <cell r="G35" t="str">
            <v/>
          </cell>
        </row>
        <row r="36">
          <cell r="A36">
            <v>2010350</v>
          </cell>
          <cell r="B36" t="str">
            <v>事业运行</v>
          </cell>
          <cell r="C36">
            <v>362</v>
          </cell>
          <cell r="D36">
            <v>380</v>
          </cell>
          <cell r="E36">
            <v>561</v>
          </cell>
          <cell r="F36">
            <v>0.549723756906077</v>
          </cell>
          <cell r="G36">
            <v>1.47631578947368</v>
          </cell>
        </row>
        <row r="37">
          <cell r="A37">
            <v>2010399</v>
          </cell>
          <cell r="B37" t="str">
            <v>其他政府办公厅（室）及相关机构事务支出</v>
          </cell>
          <cell r="C37">
            <v>1581</v>
          </cell>
          <cell r="D37">
            <v>1704</v>
          </cell>
          <cell r="E37">
            <v>1454</v>
          </cell>
          <cell r="F37">
            <v>-0.0803289057558507</v>
          </cell>
          <cell r="G37">
            <v>0.853286384976526</v>
          </cell>
        </row>
        <row r="38">
          <cell r="A38">
            <v>20104</v>
          </cell>
          <cell r="B38" t="str">
            <v>发展与改革事务</v>
          </cell>
          <cell r="C38">
            <v>2358</v>
          </cell>
          <cell r="D38">
            <v>1344</v>
          </cell>
          <cell r="E38">
            <v>1191</v>
          </cell>
          <cell r="F38">
            <v>-0.494910941475827</v>
          </cell>
          <cell r="G38">
            <v>0.886160714285714</v>
          </cell>
        </row>
        <row r="39">
          <cell r="A39">
            <v>2010401</v>
          </cell>
          <cell r="B39" t="str">
            <v>行政运行</v>
          </cell>
          <cell r="C39">
            <v>1036</v>
          </cell>
          <cell r="D39">
            <v>1000</v>
          </cell>
          <cell r="E39">
            <v>932</v>
          </cell>
          <cell r="F39">
            <v>-0.1003861003861</v>
          </cell>
          <cell r="G39">
            <v>0.932</v>
          </cell>
        </row>
        <row r="40">
          <cell r="A40">
            <v>2010402</v>
          </cell>
          <cell r="B40" t="str">
            <v>一般行政管理事务</v>
          </cell>
          <cell r="C40">
            <v>3</v>
          </cell>
          <cell r="D40">
            <v>120</v>
          </cell>
          <cell r="E40">
            <v>63</v>
          </cell>
          <cell r="F40">
            <v>20</v>
          </cell>
          <cell r="G40">
            <v>0.525</v>
          </cell>
        </row>
        <row r="41">
          <cell r="A41">
            <v>2010403</v>
          </cell>
          <cell r="B41" t="str">
            <v>机关服务</v>
          </cell>
          <cell r="C41">
            <v>0</v>
          </cell>
          <cell r="D41">
            <v>0</v>
          </cell>
          <cell r="E41">
            <v>0</v>
          </cell>
          <cell r="F41" t="str">
            <v/>
          </cell>
          <cell r="G41" t="str">
            <v/>
          </cell>
        </row>
        <row r="42">
          <cell r="A42">
            <v>2010404</v>
          </cell>
          <cell r="B42" t="str">
            <v>战略规划与实施</v>
          </cell>
          <cell r="C42">
            <v>63</v>
          </cell>
          <cell r="D42">
            <v>15</v>
          </cell>
          <cell r="E42">
            <v>15</v>
          </cell>
          <cell r="F42">
            <v>-0.761904761904762</v>
          </cell>
          <cell r="G42">
            <v>1</v>
          </cell>
        </row>
        <row r="43">
          <cell r="A43">
            <v>2010405</v>
          </cell>
          <cell r="B43" t="str">
            <v>日常经济运行调节</v>
          </cell>
          <cell r="C43">
            <v>0</v>
          </cell>
          <cell r="D43">
            <v>0</v>
          </cell>
          <cell r="E43">
            <v>0</v>
          </cell>
          <cell r="F43" t="str">
            <v/>
          </cell>
          <cell r="G43" t="str">
            <v/>
          </cell>
        </row>
        <row r="44">
          <cell r="A44">
            <v>2010406</v>
          </cell>
          <cell r="B44" t="str">
            <v>社会事业发展规划</v>
          </cell>
          <cell r="C44">
            <v>0</v>
          </cell>
          <cell r="D44">
            <v>0</v>
          </cell>
          <cell r="E44">
            <v>5</v>
          </cell>
          <cell r="F44" t="str">
            <v/>
          </cell>
          <cell r="G44" t="str">
            <v/>
          </cell>
        </row>
        <row r="45">
          <cell r="A45">
            <v>2010407</v>
          </cell>
          <cell r="B45" t="str">
            <v>经济体制改革研究</v>
          </cell>
          <cell r="C45">
            <v>0</v>
          </cell>
          <cell r="D45">
            <v>0</v>
          </cell>
          <cell r="E45">
            <v>0</v>
          </cell>
          <cell r="F45" t="str">
            <v/>
          </cell>
          <cell r="G45" t="str">
            <v/>
          </cell>
        </row>
        <row r="46">
          <cell r="A46">
            <v>2010408</v>
          </cell>
          <cell r="B46" t="str">
            <v>物价管理</v>
          </cell>
          <cell r="C46">
            <v>9</v>
          </cell>
          <cell r="D46">
            <v>15</v>
          </cell>
          <cell r="E46">
            <v>2</v>
          </cell>
          <cell r="F46">
            <v>-0.777777777777778</v>
          </cell>
          <cell r="G46">
            <v>0.133333333333333</v>
          </cell>
        </row>
        <row r="47">
          <cell r="A47">
            <v>2010450</v>
          </cell>
          <cell r="B47" t="str">
            <v>事业运行</v>
          </cell>
          <cell r="C47">
            <v>174</v>
          </cell>
          <cell r="D47">
            <v>178</v>
          </cell>
          <cell r="E47">
            <v>166</v>
          </cell>
          <cell r="F47">
            <v>-0.0459770114942529</v>
          </cell>
          <cell r="G47">
            <v>0.932584269662921</v>
          </cell>
        </row>
        <row r="48">
          <cell r="A48">
            <v>2010499</v>
          </cell>
          <cell r="B48" t="str">
            <v>其他发展与改革事务支出</v>
          </cell>
          <cell r="C48">
            <v>1073</v>
          </cell>
          <cell r="D48">
            <v>16</v>
          </cell>
          <cell r="E48">
            <v>8</v>
          </cell>
          <cell r="F48">
            <v>-0.992544268406337</v>
          </cell>
          <cell r="G48">
            <v>0.5</v>
          </cell>
        </row>
        <row r="49">
          <cell r="A49">
            <v>20105</v>
          </cell>
          <cell r="B49" t="str">
            <v>统计信息事务</v>
          </cell>
          <cell r="C49">
            <v>663</v>
          </cell>
          <cell r="D49">
            <v>901</v>
          </cell>
          <cell r="E49">
            <v>818</v>
          </cell>
          <cell r="F49">
            <v>0.233785822021116</v>
          </cell>
          <cell r="G49">
            <v>0.90788013318535</v>
          </cell>
        </row>
        <row r="50">
          <cell r="A50">
            <v>2010501</v>
          </cell>
          <cell r="B50" t="str">
            <v>行政运行</v>
          </cell>
          <cell r="C50">
            <v>193</v>
          </cell>
          <cell r="D50">
            <v>279</v>
          </cell>
          <cell r="E50">
            <v>187</v>
          </cell>
          <cell r="F50">
            <v>-0.0310880829015544</v>
          </cell>
          <cell r="G50">
            <v>0.670250896057348</v>
          </cell>
        </row>
        <row r="51">
          <cell r="A51">
            <v>2010502</v>
          </cell>
          <cell r="B51" t="str">
            <v>一般行政管理事务</v>
          </cell>
          <cell r="C51">
            <v>0</v>
          </cell>
          <cell r="D51">
            <v>0</v>
          </cell>
          <cell r="E51">
            <v>0</v>
          </cell>
          <cell r="F51" t="str">
            <v/>
          </cell>
          <cell r="G51" t="str">
            <v/>
          </cell>
        </row>
        <row r="52">
          <cell r="A52">
            <v>2010503</v>
          </cell>
          <cell r="B52" t="str">
            <v>机关服务</v>
          </cell>
          <cell r="C52">
            <v>0</v>
          </cell>
          <cell r="D52">
            <v>8</v>
          </cell>
          <cell r="E52">
            <v>8</v>
          </cell>
          <cell r="F52" t="str">
            <v/>
          </cell>
          <cell r="G52">
            <v>1</v>
          </cell>
        </row>
        <row r="53">
          <cell r="A53">
            <v>2010504</v>
          </cell>
          <cell r="B53" t="str">
            <v>信息事务</v>
          </cell>
          <cell r="C53">
            <v>0</v>
          </cell>
          <cell r="D53">
            <v>0</v>
          </cell>
          <cell r="E53">
            <v>0</v>
          </cell>
          <cell r="F53" t="str">
            <v/>
          </cell>
          <cell r="G53" t="str">
            <v/>
          </cell>
        </row>
        <row r="54">
          <cell r="A54">
            <v>2010505</v>
          </cell>
          <cell r="B54" t="str">
            <v>专项统计业务</v>
          </cell>
          <cell r="C54">
            <v>0</v>
          </cell>
          <cell r="D54">
            <v>0</v>
          </cell>
          <cell r="E54">
            <v>0</v>
          </cell>
          <cell r="F54" t="str">
            <v/>
          </cell>
          <cell r="G54" t="str">
            <v/>
          </cell>
        </row>
        <row r="55">
          <cell r="A55">
            <v>2010506</v>
          </cell>
          <cell r="B55" t="str">
            <v>统计管理</v>
          </cell>
          <cell r="C55">
            <v>0</v>
          </cell>
          <cell r="D55">
            <v>0</v>
          </cell>
          <cell r="E55">
            <v>0</v>
          </cell>
          <cell r="F55" t="str">
            <v/>
          </cell>
          <cell r="G55" t="str">
            <v/>
          </cell>
        </row>
        <row r="56">
          <cell r="A56">
            <v>2010507</v>
          </cell>
          <cell r="B56" t="str">
            <v>专项普查活动</v>
          </cell>
          <cell r="C56">
            <v>0</v>
          </cell>
          <cell r="D56">
            <v>143</v>
          </cell>
          <cell r="E56">
            <v>164</v>
          </cell>
          <cell r="F56" t="str">
            <v/>
          </cell>
          <cell r="G56">
            <v>1.14685314685315</v>
          </cell>
        </row>
        <row r="57">
          <cell r="A57">
            <v>2010508</v>
          </cell>
          <cell r="B57" t="str">
            <v>统计抽样调查</v>
          </cell>
          <cell r="C57">
            <v>59</v>
          </cell>
          <cell r="D57">
            <v>30</v>
          </cell>
          <cell r="E57">
            <v>53</v>
          </cell>
          <cell r="F57">
            <v>-0.101694915254237</v>
          </cell>
          <cell r="G57">
            <v>1.76666666666667</v>
          </cell>
        </row>
        <row r="58">
          <cell r="A58">
            <v>2010550</v>
          </cell>
          <cell r="B58" t="str">
            <v>事业运行</v>
          </cell>
          <cell r="C58">
            <v>411</v>
          </cell>
          <cell r="D58">
            <v>441</v>
          </cell>
          <cell r="E58">
            <v>406</v>
          </cell>
          <cell r="F58">
            <v>-0.0121654501216545</v>
          </cell>
          <cell r="G58">
            <v>0.920634920634921</v>
          </cell>
        </row>
        <row r="59">
          <cell r="A59">
            <v>2010599</v>
          </cell>
          <cell r="B59" t="str">
            <v>其他统计信息事务支出</v>
          </cell>
          <cell r="C59">
            <v>0</v>
          </cell>
          <cell r="D59">
            <v>0</v>
          </cell>
          <cell r="E59">
            <v>0</v>
          </cell>
          <cell r="F59" t="str">
            <v/>
          </cell>
          <cell r="G59" t="str">
            <v/>
          </cell>
        </row>
        <row r="60">
          <cell r="A60">
            <v>20106</v>
          </cell>
          <cell r="B60" t="str">
            <v>财政事务</v>
          </cell>
          <cell r="C60">
            <v>1745</v>
          </cell>
          <cell r="D60">
            <v>2890</v>
          </cell>
          <cell r="E60">
            <v>2117</v>
          </cell>
          <cell r="F60">
            <v>0.213180515759312</v>
          </cell>
          <cell r="G60">
            <v>0.732525951557093</v>
          </cell>
        </row>
        <row r="61">
          <cell r="A61">
            <v>2010601</v>
          </cell>
          <cell r="B61" t="str">
            <v>行政运行</v>
          </cell>
          <cell r="C61">
            <v>1169</v>
          </cell>
          <cell r="D61">
            <v>2021</v>
          </cell>
          <cell r="E61">
            <v>1108</v>
          </cell>
          <cell r="F61">
            <v>-0.0521813515825492</v>
          </cell>
          <cell r="G61">
            <v>0.548243443839683</v>
          </cell>
        </row>
        <row r="62">
          <cell r="A62">
            <v>2010602</v>
          </cell>
          <cell r="B62" t="str">
            <v>一般行政管理事务</v>
          </cell>
          <cell r="C62">
            <v>0</v>
          </cell>
          <cell r="D62">
            <v>0</v>
          </cell>
          <cell r="E62">
            <v>0</v>
          </cell>
          <cell r="F62" t="str">
            <v/>
          </cell>
          <cell r="G62" t="str">
            <v/>
          </cell>
        </row>
        <row r="63">
          <cell r="A63">
            <v>2010603</v>
          </cell>
          <cell r="B63" t="str">
            <v>机关服务</v>
          </cell>
          <cell r="C63">
            <v>0</v>
          </cell>
          <cell r="D63">
            <v>0</v>
          </cell>
          <cell r="E63">
            <v>0</v>
          </cell>
          <cell r="F63" t="str">
            <v/>
          </cell>
          <cell r="G63" t="str">
            <v/>
          </cell>
        </row>
        <row r="64">
          <cell r="A64">
            <v>2010604</v>
          </cell>
          <cell r="B64" t="str">
            <v>预算改革业务</v>
          </cell>
          <cell r="C64">
            <v>0</v>
          </cell>
          <cell r="D64">
            <v>0</v>
          </cell>
          <cell r="E64">
            <v>0</v>
          </cell>
          <cell r="F64" t="str">
            <v/>
          </cell>
          <cell r="G64" t="str">
            <v/>
          </cell>
        </row>
        <row r="65">
          <cell r="A65">
            <v>2010605</v>
          </cell>
          <cell r="B65" t="str">
            <v>财政国库业务</v>
          </cell>
          <cell r="C65">
            <v>0</v>
          </cell>
          <cell r="D65">
            <v>0</v>
          </cell>
          <cell r="E65">
            <v>0</v>
          </cell>
          <cell r="F65" t="str">
            <v/>
          </cell>
          <cell r="G65" t="str">
            <v/>
          </cell>
        </row>
        <row r="66">
          <cell r="A66">
            <v>2010606</v>
          </cell>
          <cell r="B66" t="str">
            <v>财政监察</v>
          </cell>
          <cell r="C66">
            <v>0</v>
          </cell>
          <cell r="D66">
            <v>0</v>
          </cell>
          <cell r="E66">
            <v>0</v>
          </cell>
          <cell r="F66" t="str">
            <v/>
          </cell>
          <cell r="G66" t="str">
            <v/>
          </cell>
        </row>
        <row r="67">
          <cell r="A67">
            <v>2010607</v>
          </cell>
          <cell r="B67" t="str">
            <v>信息化建设</v>
          </cell>
          <cell r="C67">
            <v>0</v>
          </cell>
          <cell r="D67">
            <v>0</v>
          </cell>
          <cell r="E67">
            <v>10</v>
          </cell>
          <cell r="F67" t="str">
            <v/>
          </cell>
          <cell r="G67" t="str">
            <v/>
          </cell>
        </row>
        <row r="68">
          <cell r="A68">
            <v>2010608</v>
          </cell>
          <cell r="B68" t="str">
            <v>财政委托业务支出</v>
          </cell>
          <cell r="C68">
            <v>163</v>
          </cell>
          <cell r="D68">
            <v>456</v>
          </cell>
          <cell r="E68">
            <v>413</v>
          </cell>
          <cell r="F68">
            <v>1.53374233128834</v>
          </cell>
          <cell r="G68">
            <v>0.905701754385965</v>
          </cell>
        </row>
        <row r="69">
          <cell r="A69">
            <v>2010650</v>
          </cell>
          <cell r="B69" t="str">
            <v>事业运行</v>
          </cell>
          <cell r="C69">
            <v>267</v>
          </cell>
          <cell r="D69">
            <v>316</v>
          </cell>
          <cell r="E69">
            <v>343</v>
          </cell>
          <cell r="F69">
            <v>0.284644194756554</v>
          </cell>
          <cell r="G69">
            <v>1.08544303797468</v>
          </cell>
        </row>
        <row r="70">
          <cell r="A70">
            <v>2010699</v>
          </cell>
          <cell r="B70" t="str">
            <v>其他财政事务支出</v>
          </cell>
          <cell r="C70">
            <v>146</v>
          </cell>
          <cell r="D70">
            <v>97</v>
          </cell>
          <cell r="E70">
            <v>243</v>
          </cell>
          <cell r="F70">
            <v>0.664383561643836</v>
          </cell>
          <cell r="G70">
            <v>2.50515463917526</v>
          </cell>
        </row>
        <row r="71">
          <cell r="A71">
            <v>20107</v>
          </cell>
          <cell r="B71" t="str">
            <v>税收事务</v>
          </cell>
          <cell r="C71">
            <v>967</v>
          </cell>
          <cell r="D71">
            <v>1110</v>
          </cell>
          <cell r="E71">
            <v>541</v>
          </cell>
          <cell r="F71">
            <v>-0.440537745604964</v>
          </cell>
          <cell r="G71">
            <v>0.487387387387387</v>
          </cell>
        </row>
        <row r="72">
          <cell r="A72">
            <v>2010701</v>
          </cell>
          <cell r="B72" t="str">
            <v>行政运行</v>
          </cell>
          <cell r="C72">
            <v>0</v>
          </cell>
          <cell r="D72">
            <v>0</v>
          </cell>
          <cell r="E72">
            <v>0</v>
          </cell>
          <cell r="F72" t="str">
            <v/>
          </cell>
          <cell r="G72" t="str">
            <v/>
          </cell>
        </row>
        <row r="73">
          <cell r="A73">
            <v>2010702</v>
          </cell>
          <cell r="B73" t="str">
            <v>一般行政管理事务</v>
          </cell>
          <cell r="C73">
            <v>0</v>
          </cell>
          <cell r="D73">
            <v>0</v>
          </cell>
          <cell r="E73">
            <v>0</v>
          </cell>
          <cell r="F73" t="str">
            <v/>
          </cell>
          <cell r="G73" t="str">
            <v/>
          </cell>
        </row>
        <row r="74">
          <cell r="A74">
            <v>2010703</v>
          </cell>
          <cell r="B74" t="str">
            <v>机关服务</v>
          </cell>
          <cell r="C74">
            <v>0</v>
          </cell>
          <cell r="D74">
            <v>0</v>
          </cell>
          <cell r="E74">
            <v>0</v>
          </cell>
          <cell r="F74" t="str">
            <v/>
          </cell>
          <cell r="G74" t="str">
            <v/>
          </cell>
        </row>
        <row r="75">
          <cell r="A75">
            <v>2010709</v>
          </cell>
          <cell r="B75" t="str">
            <v>信息化建设</v>
          </cell>
          <cell r="C75">
            <v>0</v>
          </cell>
          <cell r="D75">
            <v>0</v>
          </cell>
          <cell r="E75">
            <v>0</v>
          </cell>
          <cell r="F75" t="str">
            <v/>
          </cell>
          <cell r="G75" t="str">
            <v/>
          </cell>
        </row>
        <row r="76">
          <cell r="A76">
            <v>2010710</v>
          </cell>
          <cell r="B76" t="str">
            <v>税收业务</v>
          </cell>
          <cell r="C76">
            <v>0</v>
          </cell>
          <cell r="D76">
            <v>0</v>
          </cell>
          <cell r="E76">
            <v>0</v>
          </cell>
          <cell r="F76" t="str">
            <v/>
          </cell>
          <cell r="G76" t="str">
            <v/>
          </cell>
        </row>
        <row r="77">
          <cell r="A77">
            <v>2010750</v>
          </cell>
          <cell r="B77" t="str">
            <v>事业运行</v>
          </cell>
          <cell r="C77">
            <v>0</v>
          </cell>
          <cell r="D77">
            <v>0</v>
          </cell>
          <cell r="E77">
            <v>0</v>
          </cell>
          <cell r="F77" t="str">
            <v/>
          </cell>
          <cell r="G77" t="str">
            <v/>
          </cell>
        </row>
        <row r="78">
          <cell r="A78">
            <v>2010799</v>
          </cell>
          <cell r="B78" t="str">
            <v>其他税收事务支出</v>
          </cell>
          <cell r="C78">
            <v>967</v>
          </cell>
          <cell r="D78">
            <v>1110</v>
          </cell>
          <cell r="E78">
            <v>541</v>
          </cell>
          <cell r="F78">
            <v>-0.440537745604964</v>
          </cell>
          <cell r="G78">
            <v>0.487387387387387</v>
          </cell>
        </row>
        <row r="79">
          <cell r="A79">
            <v>20108</v>
          </cell>
          <cell r="B79" t="str">
            <v>审计事务</v>
          </cell>
          <cell r="C79">
            <v>30</v>
          </cell>
          <cell r="D79">
            <v>48</v>
          </cell>
          <cell r="E79">
            <v>29</v>
          </cell>
          <cell r="F79">
            <v>-0.0333333333333333</v>
          </cell>
          <cell r="G79">
            <v>0.604166666666667</v>
          </cell>
        </row>
        <row r="80">
          <cell r="A80">
            <v>2010801</v>
          </cell>
          <cell r="B80" t="str">
            <v>行政运行</v>
          </cell>
          <cell r="C80">
            <v>14</v>
          </cell>
          <cell r="D80">
            <v>26</v>
          </cell>
          <cell r="E80">
            <v>29</v>
          </cell>
          <cell r="F80">
            <v>1.07142857142857</v>
          </cell>
          <cell r="G80">
            <v>1.11538461538462</v>
          </cell>
        </row>
        <row r="81">
          <cell r="A81">
            <v>2010802</v>
          </cell>
          <cell r="B81" t="str">
            <v>一般行政管理事务</v>
          </cell>
          <cell r="C81">
            <v>0</v>
          </cell>
          <cell r="D81">
            <v>0</v>
          </cell>
          <cell r="E81">
            <v>0</v>
          </cell>
          <cell r="F81" t="str">
            <v/>
          </cell>
          <cell r="G81" t="str">
            <v/>
          </cell>
        </row>
        <row r="82">
          <cell r="A82">
            <v>2010803</v>
          </cell>
          <cell r="B82" t="str">
            <v>机关服务</v>
          </cell>
          <cell r="C82">
            <v>0</v>
          </cell>
          <cell r="D82">
            <v>0</v>
          </cell>
          <cell r="E82">
            <v>0</v>
          </cell>
          <cell r="F82" t="str">
            <v/>
          </cell>
          <cell r="G82" t="str">
            <v/>
          </cell>
        </row>
        <row r="83">
          <cell r="A83">
            <v>2010804</v>
          </cell>
          <cell r="B83" t="str">
            <v>审计业务</v>
          </cell>
          <cell r="C83">
            <v>9</v>
          </cell>
          <cell r="D83">
            <v>22</v>
          </cell>
          <cell r="E83">
            <v>0</v>
          </cell>
          <cell r="F83">
            <v>-1</v>
          </cell>
          <cell r="G83">
            <v>0</v>
          </cell>
        </row>
        <row r="84">
          <cell r="A84">
            <v>2010805</v>
          </cell>
          <cell r="B84" t="str">
            <v>审计管理</v>
          </cell>
          <cell r="C84">
            <v>0</v>
          </cell>
          <cell r="D84">
            <v>0</v>
          </cell>
          <cell r="E84">
            <v>0</v>
          </cell>
          <cell r="F84" t="str">
            <v/>
          </cell>
          <cell r="G84" t="str">
            <v/>
          </cell>
        </row>
        <row r="85">
          <cell r="A85">
            <v>2010806</v>
          </cell>
          <cell r="B85" t="str">
            <v>信息化建设</v>
          </cell>
          <cell r="C85">
            <v>0</v>
          </cell>
          <cell r="D85">
            <v>0</v>
          </cell>
          <cell r="E85">
            <v>0</v>
          </cell>
          <cell r="F85" t="str">
            <v/>
          </cell>
          <cell r="G85" t="str">
            <v/>
          </cell>
        </row>
        <row r="86">
          <cell r="A86">
            <v>2010850</v>
          </cell>
          <cell r="B86" t="str">
            <v>事业运行</v>
          </cell>
          <cell r="C86">
            <v>0</v>
          </cell>
          <cell r="D86">
            <v>0</v>
          </cell>
          <cell r="E86">
            <v>0</v>
          </cell>
          <cell r="F86" t="str">
            <v/>
          </cell>
          <cell r="G86" t="str">
            <v/>
          </cell>
        </row>
        <row r="87">
          <cell r="A87">
            <v>2010899</v>
          </cell>
          <cell r="B87" t="str">
            <v>其他审计事务支出</v>
          </cell>
          <cell r="C87">
            <v>7</v>
          </cell>
          <cell r="D87">
            <v>0</v>
          </cell>
          <cell r="E87">
            <v>0</v>
          </cell>
          <cell r="F87">
            <v>-1</v>
          </cell>
          <cell r="G87" t="str">
            <v/>
          </cell>
        </row>
        <row r="88">
          <cell r="A88">
            <v>20109</v>
          </cell>
          <cell r="B88" t="str">
            <v>海关事务</v>
          </cell>
          <cell r="C88">
            <v>0</v>
          </cell>
          <cell r="D88">
            <v>0</v>
          </cell>
          <cell r="E88">
            <v>0</v>
          </cell>
          <cell r="F88" t="str">
            <v/>
          </cell>
          <cell r="G88" t="str">
            <v/>
          </cell>
        </row>
        <row r="89">
          <cell r="A89">
            <v>2010901</v>
          </cell>
          <cell r="B89" t="str">
            <v>行政运行</v>
          </cell>
          <cell r="C89">
            <v>0</v>
          </cell>
          <cell r="D89">
            <v>0</v>
          </cell>
          <cell r="E89">
            <v>0</v>
          </cell>
          <cell r="F89" t="str">
            <v/>
          </cell>
          <cell r="G89" t="str">
            <v/>
          </cell>
        </row>
        <row r="90">
          <cell r="A90">
            <v>2010902</v>
          </cell>
          <cell r="B90" t="str">
            <v>一般行政管理事务</v>
          </cell>
          <cell r="C90">
            <v>0</v>
          </cell>
          <cell r="D90">
            <v>0</v>
          </cell>
          <cell r="E90">
            <v>0</v>
          </cell>
          <cell r="F90" t="str">
            <v/>
          </cell>
          <cell r="G90" t="str">
            <v/>
          </cell>
        </row>
        <row r="91">
          <cell r="A91">
            <v>2010903</v>
          </cell>
          <cell r="B91" t="str">
            <v>机关服务</v>
          </cell>
          <cell r="C91">
            <v>0</v>
          </cell>
          <cell r="D91">
            <v>0</v>
          </cell>
          <cell r="E91">
            <v>0</v>
          </cell>
          <cell r="F91" t="str">
            <v/>
          </cell>
          <cell r="G91" t="str">
            <v/>
          </cell>
        </row>
        <row r="92">
          <cell r="A92">
            <v>2010905</v>
          </cell>
          <cell r="B92" t="str">
            <v>缉私办案</v>
          </cell>
          <cell r="C92">
            <v>0</v>
          </cell>
          <cell r="D92">
            <v>0</v>
          </cell>
          <cell r="E92">
            <v>0</v>
          </cell>
          <cell r="F92" t="str">
            <v/>
          </cell>
          <cell r="G92" t="str">
            <v/>
          </cell>
        </row>
        <row r="93">
          <cell r="A93">
            <v>2010907</v>
          </cell>
          <cell r="B93" t="str">
            <v>口岸管理</v>
          </cell>
          <cell r="C93">
            <v>0</v>
          </cell>
          <cell r="D93">
            <v>0</v>
          </cell>
          <cell r="E93">
            <v>0</v>
          </cell>
          <cell r="F93" t="str">
            <v/>
          </cell>
          <cell r="G93" t="str">
            <v/>
          </cell>
        </row>
        <row r="94">
          <cell r="A94">
            <v>2010908</v>
          </cell>
          <cell r="B94" t="str">
            <v>信息化建设</v>
          </cell>
          <cell r="C94">
            <v>0</v>
          </cell>
          <cell r="D94">
            <v>0</v>
          </cell>
          <cell r="E94">
            <v>0</v>
          </cell>
          <cell r="F94" t="str">
            <v/>
          </cell>
          <cell r="G94" t="str">
            <v/>
          </cell>
        </row>
        <row r="95">
          <cell r="A95">
            <v>2010909</v>
          </cell>
          <cell r="B95" t="str">
            <v>海关关务</v>
          </cell>
          <cell r="C95">
            <v>0</v>
          </cell>
          <cell r="D95">
            <v>0</v>
          </cell>
          <cell r="E95">
            <v>0</v>
          </cell>
          <cell r="F95" t="str">
            <v/>
          </cell>
          <cell r="G95" t="str">
            <v/>
          </cell>
        </row>
        <row r="96">
          <cell r="A96">
            <v>2010910</v>
          </cell>
          <cell r="B96" t="str">
            <v>关税征管</v>
          </cell>
          <cell r="C96">
            <v>0</v>
          </cell>
          <cell r="D96">
            <v>0</v>
          </cell>
          <cell r="E96">
            <v>0</v>
          </cell>
          <cell r="F96" t="str">
            <v/>
          </cell>
          <cell r="G96" t="str">
            <v/>
          </cell>
        </row>
        <row r="97">
          <cell r="A97">
            <v>2010911</v>
          </cell>
          <cell r="B97" t="str">
            <v>海关监管</v>
          </cell>
          <cell r="C97">
            <v>0</v>
          </cell>
          <cell r="D97">
            <v>0</v>
          </cell>
          <cell r="E97">
            <v>0</v>
          </cell>
          <cell r="F97" t="str">
            <v/>
          </cell>
          <cell r="G97" t="str">
            <v/>
          </cell>
        </row>
        <row r="98">
          <cell r="A98">
            <v>2010912</v>
          </cell>
          <cell r="B98" t="str">
            <v>检验检疫</v>
          </cell>
          <cell r="C98">
            <v>0</v>
          </cell>
          <cell r="D98">
            <v>0</v>
          </cell>
          <cell r="E98">
            <v>0</v>
          </cell>
          <cell r="F98" t="str">
            <v/>
          </cell>
          <cell r="G98" t="str">
            <v/>
          </cell>
        </row>
        <row r="99">
          <cell r="A99">
            <v>2010950</v>
          </cell>
          <cell r="B99" t="str">
            <v>事业运行</v>
          </cell>
          <cell r="C99">
            <v>0</v>
          </cell>
          <cell r="D99">
            <v>0</v>
          </cell>
          <cell r="E99">
            <v>0</v>
          </cell>
          <cell r="F99" t="str">
            <v/>
          </cell>
          <cell r="G99" t="str">
            <v/>
          </cell>
        </row>
        <row r="100">
          <cell r="A100">
            <v>2010999</v>
          </cell>
          <cell r="B100" t="str">
            <v>其他海关事务支出</v>
          </cell>
          <cell r="C100">
            <v>0</v>
          </cell>
          <cell r="D100">
            <v>0</v>
          </cell>
          <cell r="E100">
            <v>0</v>
          </cell>
          <cell r="F100" t="str">
            <v/>
          </cell>
          <cell r="G100" t="str">
            <v/>
          </cell>
        </row>
        <row r="101">
          <cell r="A101">
            <v>20111</v>
          </cell>
          <cell r="B101" t="str">
            <v>纪检监察事务</v>
          </cell>
          <cell r="C101">
            <v>1744</v>
          </cell>
          <cell r="D101">
            <v>1840</v>
          </cell>
          <cell r="E101">
            <v>1953</v>
          </cell>
          <cell r="F101">
            <v>0.119839449541284</v>
          </cell>
          <cell r="G101">
            <v>1.06141304347826</v>
          </cell>
        </row>
        <row r="102">
          <cell r="A102">
            <v>2011101</v>
          </cell>
          <cell r="B102" t="str">
            <v>行政运行</v>
          </cell>
          <cell r="C102">
            <v>1434</v>
          </cell>
          <cell r="D102">
            <v>1470</v>
          </cell>
          <cell r="E102">
            <v>1535</v>
          </cell>
          <cell r="F102">
            <v>0.0704323570432357</v>
          </cell>
          <cell r="G102">
            <v>1.04421768707483</v>
          </cell>
        </row>
        <row r="103">
          <cell r="A103">
            <v>2011102</v>
          </cell>
          <cell r="B103" t="str">
            <v>一般行政管理事务</v>
          </cell>
          <cell r="C103">
            <v>98</v>
          </cell>
          <cell r="D103">
            <v>43</v>
          </cell>
          <cell r="E103">
            <v>122</v>
          </cell>
          <cell r="F103">
            <v>0.244897959183674</v>
          </cell>
          <cell r="G103">
            <v>2.83720930232558</v>
          </cell>
        </row>
        <row r="104">
          <cell r="A104">
            <v>2011103</v>
          </cell>
          <cell r="B104" t="str">
            <v>机关服务</v>
          </cell>
          <cell r="C104">
            <v>0</v>
          </cell>
          <cell r="D104">
            <v>0</v>
          </cell>
          <cell r="E104">
            <v>0</v>
          </cell>
          <cell r="F104" t="str">
            <v/>
          </cell>
          <cell r="G104" t="str">
            <v/>
          </cell>
        </row>
        <row r="105">
          <cell r="A105">
            <v>2011104</v>
          </cell>
          <cell r="B105" t="str">
            <v>大案要案查处</v>
          </cell>
          <cell r="C105">
            <v>105</v>
          </cell>
          <cell r="D105">
            <v>267</v>
          </cell>
          <cell r="E105">
            <v>252</v>
          </cell>
          <cell r="F105">
            <v>1.4</v>
          </cell>
          <cell r="G105">
            <v>0.943820224719101</v>
          </cell>
        </row>
        <row r="106">
          <cell r="A106">
            <v>2011105</v>
          </cell>
          <cell r="B106" t="str">
            <v>派驻派出机构</v>
          </cell>
          <cell r="C106">
            <v>0</v>
          </cell>
          <cell r="D106">
            <v>0</v>
          </cell>
          <cell r="E106">
            <v>0</v>
          </cell>
          <cell r="F106" t="str">
            <v/>
          </cell>
          <cell r="G106" t="str">
            <v/>
          </cell>
        </row>
        <row r="107">
          <cell r="A107">
            <v>2011106</v>
          </cell>
          <cell r="B107" t="str">
            <v>巡视工作</v>
          </cell>
          <cell r="C107">
            <v>0</v>
          </cell>
          <cell r="D107">
            <v>60</v>
          </cell>
          <cell r="E107">
            <v>4</v>
          </cell>
          <cell r="F107" t="str">
            <v/>
          </cell>
          <cell r="G107">
            <v>0.0666666666666667</v>
          </cell>
        </row>
        <row r="108">
          <cell r="A108">
            <v>2011150</v>
          </cell>
          <cell r="B108" t="str">
            <v>事业运行</v>
          </cell>
          <cell r="C108">
            <v>0</v>
          </cell>
          <cell r="D108">
            <v>0</v>
          </cell>
          <cell r="E108">
            <v>0</v>
          </cell>
          <cell r="F108" t="str">
            <v/>
          </cell>
          <cell r="G108" t="str">
            <v/>
          </cell>
        </row>
        <row r="109">
          <cell r="A109">
            <v>2011199</v>
          </cell>
          <cell r="B109" t="str">
            <v>其他纪检监察事务支出</v>
          </cell>
          <cell r="C109">
            <v>107</v>
          </cell>
          <cell r="D109">
            <v>0</v>
          </cell>
          <cell r="E109">
            <v>40</v>
          </cell>
          <cell r="F109">
            <v>-0.626168224299065</v>
          </cell>
          <cell r="G109" t="str">
            <v/>
          </cell>
        </row>
        <row r="110">
          <cell r="A110">
            <v>20113</v>
          </cell>
          <cell r="B110" t="str">
            <v>商贸事务</v>
          </cell>
          <cell r="C110">
            <v>560</v>
          </cell>
          <cell r="D110">
            <v>2115</v>
          </cell>
          <cell r="E110">
            <v>975</v>
          </cell>
          <cell r="F110">
            <v>0.741071428571429</v>
          </cell>
          <cell r="G110">
            <v>0.460992907801418</v>
          </cell>
        </row>
        <row r="111">
          <cell r="A111">
            <v>2011301</v>
          </cell>
          <cell r="B111" t="str">
            <v>行政运行</v>
          </cell>
          <cell r="C111">
            <v>289</v>
          </cell>
          <cell r="D111">
            <v>284</v>
          </cell>
          <cell r="E111">
            <v>304</v>
          </cell>
          <cell r="F111">
            <v>0.0519031141868511</v>
          </cell>
          <cell r="G111">
            <v>1.07042253521127</v>
          </cell>
        </row>
        <row r="112">
          <cell r="A112">
            <v>2011302</v>
          </cell>
          <cell r="B112" t="str">
            <v>一般行政管理事务</v>
          </cell>
          <cell r="C112">
            <v>0</v>
          </cell>
          <cell r="D112">
            <v>0</v>
          </cell>
          <cell r="E112">
            <v>18</v>
          </cell>
          <cell r="F112" t="str">
            <v/>
          </cell>
          <cell r="G112" t="str">
            <v/>
          </cell>
        </row>
        <row r="113">
          <cell r="A113">
            <v>2011303</v>
          </cell>
          <cell r="B113" t="str">
            <v>机关服务</v>
          </cell>
          <cell r="C113">
            <v>0</v>
          </cell>
          <cell r="D113">
            <v>0</v>
          </cell>
          <cell r="E113">
            <v>0</v>
          </cell>
          <cell r="F113" t="str">
            <v/>
          </cell>
          <cell r="G113" t="str">
            <v/>
          </cell>
        </row>
        <row r="114">
          <cell r="A114">
            <v>2011304</v>
          </cell>
          <cell r="B114" t="str">
            <v>对外贸易管理</v>
          </cell>
          <cell r="C114">
            <v>0</v>
          </cell>
          <cell r="D114">
            <v>0</v>
          </cell>
          <cell r="E114">
            <v>0</v>
          </cell>
          <cell r="F114" t="str">
            <v/>
          </cell>
          <cell r="G114" t="str">
            <v/>
          </cell>
        </row>
        <row r="115">
          <cell r="A115">
            <v>2011305</v>
          </cell>
          <cell r="B115" t="str">
            <v>国际经济合作</v>
          </cell>
          <cell r="C115">
            <v>0</v>
          </cell>
          <cell r="D115">
            <v>0</v>
          </cell>
          <cell r="E115">
            <v>0</v>
          </cell>
          <cell r="F115" t="str">
            <v/>
          </cell>
          <cell r="G115" t="str">
            <v/>
          </cell>
        </row>
        <row r="116">
          <cell r="A116">
            <v>2011306</v>
          </cell>
          <cell r="B116" t="str">
            <v>外资管理</v>
          </cell>
          <cell r="C116">
            <v>0</v>
          </cell>
          <cell r="D116">
            <v>0</v>
          </cell>
          <cell r="E116">
            <v>0</v>
          </cell>
          <cell r="F116" t="str">
            <v/>
          </cell>
          <cell r="G116" t="str">
            <v/>
          </cell>
        </row>
        <row r="117">
          <cell r="A117">
            <v>2011307</v>
          </cell>
          <cell r="B117" t="str">
            <v>国内贸易管理</v>
          </cell>
          <cell r="C117">
            <v>0</v>
          </cell>
          <cell r="D117">
            <v>0</v>
          </cell>
          <cell r="E117">
            <v>0</v>
          </cell>
          <cell r="F117" t="str">
            <v/>
          </cell>
          <cell r="G117" t="str">
            <v/>
          </cell>
        </row>
        <row r="118">
          <cell r="A118">
            <v>2011308</v>
          </cell>
          <cell r="B118" t="str">
            <v>招商引资</v>
          </cell>
          <cell r="C118">
            <v>51</v>
          </cell>
          <cell r="D118">
            <v>100</v>
          </cell>
          <cell r="E118">
            <v>74</v>
          </cell>
          <cell r="F118">
            <v>0.450980392156863</v>
          </cell>
          <cell r="G118">
            <v>0.74</v>
          </cell>
        </row>
        <row r="119">
          <cell r="A119">
            <v>2011350</v>
          </cell>
          <cell r="B119" t="str">
            <v>事业运行</v>
          </cell>
          <cell r="C119">
            <v>105</v>
          </cell>
          <cell r="D119">
            <v>99</v>
          </cell>
          <cell r="E119">
            <v>100</v>
          </cell>
          <cell r="F119">
            <v>-0.0476190476190477</v>
          </cell>
          <cell r="G119">
            <v>1.01010101010101</v>
          </cell>
        </row>
        <row r="120">
          <cell r="A120">
            <v>2011399</v>
          </cell>
          <cell r="B120" t="str">
            <v>其他商贸事务支出</v>
          </cell>
          <cell r="C120">
            <v>115</v>
          </cell>
          <cell r="D120">
            <v>1632</v>
          </cell>
          <cell r="E120">
            <v>479</v>
          </cell>
          <cell r="F120">
            <v>3.16521739130435</v>
          </cell>
          <cell r="G120">
            <v>0.293504901960784</v>
          </cell>
        </row>
        <row r="121">
          <cell r="A121">
            <v>20114</v>
          </cell>
          <cell r="B121" t="str">
            <v>知识产权事务</v>
          </cell>
          <cell r="C121">
            <v>0</v>
          </cell>
          <cell r="D121">
            <v>0</v>
          </cell>
          <cell r="E121">
            <v>0</v>
          </cell>
          <cell r="F121" t="str">
            <v/>
          </cell>
          <cell r="G121" t="str">
            <v/>
          </cell>
        </row>
        <row r="122">
          <cell r="A122">
            <v>2011401</v>
          </cell>
          <cell r="B122" t="str">
            <v>行政运行</v>
          </cell>
          <cell r="C122">
            <v>0</v>
          </cell>
          <cell r="D122">
            <v>0</v>
          </cell>
          <cell r="E122">
            <v>0</v>
          </cell>
          <cell r="F122" t="str">
            <v/>
          </cell>
          <cell r="G122" t="str">
            <v/>
          </cell>
        </row>
        <row r="123">
          <cell r="A123">
            <v>2011402</v>
          </cell>
          <cell r="B123" t="str">
            <v>一般行政管理事务</v>
          </cell>
          <cell r="C123">
            <v>0</v>
          </cell>
          <cell r="D123">
            <v>0</v>
          </cell>
          <cell r="E123">
            <v>0</v>
          </cell>
          <cell r="F123" t="str">
            <v/>
          </cell>
          <cell r="G123" t="str">
            <v/>
          </cell>
        </row>
        <row r="124">
          <cell r="A124">
            <v>2011403</v>
          </cell>
          <cell r="B124" t="str">
            <v>机关服务</v>
          </cell>
          <cell r="C124">
            <v>0</v>
          </cell>
          <cell r="D124">
            <v>0</v>
          </cell>
          <cell r="E124">
            <v>0</v>
          </cell>
          <cell r="F124" t="str">
            <v/>
          </cell>
          <cell r="G124" t="str">
            <v/>
          </cell>
        </row>
        <row r="125">
          <cell r="A125">
            <v>2011404</v>
          </cell>
          <cell r="B125" t="str">
            <v>专利审批</v>
          </cell>
          <cell r="C125">
            <v>0</v>
          </cell>
          <cell r="D125">
            <v>0</v>
          </cell>
          <cell r="E125">
            <v>0</v>
          </cell>
          <cell r="F125" t="str">
            <v/>
          </cell>
          <cell r="G125" t="str">
            <v/>
          </cell>
        </row>
        <row r="126">
          <cell r="A126">
            <v>2011405</v>
          </cell>
          <cell r="B126" t="str">
            <v>产权战略与规划</v>
          </cell>
          <cell r="C126">
            <v>0</v>
          </cell>
          <cell r="D126">
            <v>0</v>
          </cell>
          <cell r="E126">
            <v>0</v>
          </cell>
          <cell r="F126" t="str">
            <v/>
          </cell>
          <cell r="G126" t="str">
            <v/>
          </cell>
        </row>
        <row r="127">
          <cell r="A127">
            <v>2011408</v>
          </cell>
          <cell r="B127" t="str">
            <v>国际合作与交流</v>
          </cell>
          <cell r="C127">
            <v>0</v>
          </cell>
          <cell r="D127">
            <v>0</v>
          </cell>
          <cell r="E127">
            <v>0</v>
          </cell>
          <cell r="F127" t="str">
            <v/>
          </cell>
          <cell r="G127" t="str">
            <v/>
          </cell>
        </row>
        <row r="128">
          <cell r="A128">
            <v>2011409</v>
          </cell>
          <cell r="B128" t="str">
            <v>知识产权宏观管理</v>
          </cell>
          <cell r="C128">
            <v>0</v>
          </cell>
          <cell r="D128">
            <v>0</v>
          </cell>
          <cell r="E128">
            <v>0</v>
          </cell>
          <cell r="F128" t="str">
            <v/>
          </cell>
          <cell r="G128" t="str">
            <v/>
          </cell>
        </row>
        <row r="129">
          <cell r="A129">
            <v>2011410</v>
          </cell>
          <cell r="B129" t="str">
            <v>商标管理</v>
          </cell>
          <cell r="C129">
            <v>0</v>
          </cell>
          <cell r="D129">
            <v>0</v>
          </cell>
          <cell r="E129">
            <v>0</v>
          </cell>
          <cell r="F129" t="str">
            <v/>
          </cell>
          <cell r="G129" t="str">
            <v/>
          </cell>
        </row>
        <row r="130">
          <cell r="A130">
            <v>2011411</v>
          </cell>
          <cell r="B130" t="str">
            <v>原产地地理标志管理</v>
          </cell>
          <cell r="C130">
            <v>0</v>
          </cell>
          <cell r="D130">
            <v>0</v>
          </cell>
          <cell r="E130">
            <v>0</v>
          </cell>
          <cell r="F130" t="str">
            <v/>
          </cell>
          <cell r="G130" t="str">
            <v/>
          </cell>
        </row>
        <row r="131">
          <cell r="A131">
            <v>2011450</v>
          </cell>
          <cell r="B131" t="str">
            <v>事业运行</v>
          </cell>
          <cell r="C131">
            <v>0</v>
          </cell>
          <cell r="D131">
            <v>0</v>
          </cell>
          <cell r="E131">
            <v>0</v>
          </cell>
          <cell r="F131" t="str">
            <v/>
          </cell>
          <cell r="G131" t="str">
            <v/>
          </cell>
        </row>
        <row r="132">
          <cell r="A132">
            <v>2011499</v>
          </cell>
          <cell r="B132" t="str">
            <v>其他知识产权事务支出</v>
          </cell>
          <cell r="C132">
            <v>0</v>
          </cell>
          <cell r="D132">
            <v>0</v>
          </cell>
          <cell r="E132">
            <v>0</v>
          </cell>
          <cell r="F132" t="str">
            <v/>
          </cell>
          <cell r="G132" t="str">
            <v/>
          </cell>
        </row>
        <row r="133">
          <cell r="A133">
            <v>20123</v>
          </cell>
          <cell r="B133" t="str">
            <v>民族事务</v>
          </cell>
          <cell r="C133">
            <v>103</v>
          </cell>
          <cell r="D133">
            <v>0</v>
          </cell>
          <cell r="E133">
            <v>715</v>
          </cell>
          <cell r="F133">
            <v>5.94174757281553</v>
          </cell>
          <cell r="G133" t="str">
            <v/>
          </cell>
        </row>
        <row r="134">
          <cell r="A134">
            <v>2012301</v>
          </cell>
          <cell r="B134" t="str">
            <v>行政运行</v>
          </cell>
          <cell r="C134">
            <v>0</v>
          </cell>
          <cell r="D134">
            <v>0</v>
          </cell>
          <cell r="E134">
            <v>0</v>
          </cell>
          <cell r="F134" t="str">
            <v/>
          </cell>
          <cell r="G134" t="str">
            <v/>
          </cell>
        </row>
        <row r="135">
          <cell r="A135">
            <v>2012302</v>
          </cell>
          <cell r="B135" t="str">
            <v>一般行政管理事务</v>
          </cell>
          <cell r="C135">
            <v>0</v>
          </cell>
          <cell r="D135">
            <v>0</v>
          </cell>
          <cell r="E135">
            <v>0</v>
          </cell>
          <cell r="F135" t="str">
            <v/>
          </cell>
          <cell r="G135" t="str">
            <v/>
          </cell>
        </row>
        <row r="136">
          <cell r="A136">
            <v>2012303</v>
          </cell>
          <cell r="B136" t="str">
            <v>机关服务</v>
          </cell>
          <cell r="C136">
            <v>0</v>
          </cell>
          <cell r="D136">
            <v>0</v>
          </cell>
          <cell r="E136">
            <v>0</v>
          </cell>
          <cell r="F136" t="str">
            <v/>
          </cell>
          <cell r="G136" t="str">
            <v/>
          </cell>
        </row>
        <row r="137">
          <cell r="A137">
            <v>2012304</v>
          </cell>
          <cell r="B137" t="str">
            <v>民族工作专项</v>
          </cell>
          <cell r="C137">
            <v>88</v>
          </cell>
          <cell r="D137">
            <v>0</v>
          </cell>
          <cell r="E137">
            <v>17</v>
          </cell>
          <cell r="F137">
            <v>-0.806818181818182</v>
          </cell>
          <cell r="G137" t="str">
            <v/>
          </cell>
        </row>
        <row r="138">
          <cell r="A138">
            <v>2012350</v>
          </cell>
          <cell r="B138" t="str">
            <v>事业运行</v>
          </cell>
          <cell r="C138">
            <v>0</v>
          </cell>
          <cell r="D138">
            <v>0</v>
          </cell>
          <cell r="E138">
            <v>0</v>
          </cell>
          <cell r="F138" t="str">
            <v/>
          </cell>
          <cell r="G138" t="str">
            <v/>
          </cell>
        </row>
        <row r="139">
          <cell r="A139">
            <v>2012399</v>
          </cell>
          <cell r="B139" t="str">
            <v>其他民族事务支出</v>
          </cell>
          <cell r="C139">
            <v>15</v>
          </cell>
          <cell r="D139">
            <v>0</v>
          </cell>
          <cell r="E139">
            <v>698</v>
          </cell>
          <cell r="F139">
            <v>45.5333333333333</v>
          </cell>
          <cell r="G139" t="str">
            <v/>
          </cell>
        </row>
        <row r="140">
          <cell r="A140">
            <v>20125</v>
          </cell>
          <cell r="B140" t="str">
            <v>港澳台事务</v>
          </cell>
          <cell r="C140">
            <v>0</v>
          </cell>
          <cell r="D140">
            <v>0</v>
          </cell>
          <cell r="E140">
            <v>0</v>
          </cell>
          <cell r="F140" t="str">
            <v/>
          </cell>
          <cell r="G140" t="str">
            <v/>
          </cell>
        </row>
        <row r="141">
          <cell r="A141">
            <v>2012501</v>
          </cell>
          <cell r="B141" t="str">
            <v>行政运行</v>
          </cell>
          <cell r="C141">
            <v>0</v>
          </cell>
          <cell r="D141">
            <v>0</v>
          </cell>
          <cell r="E141">
            <v>0</v>
          </cell>
          <cell r="F141" t="str">
            <v/>
          </cell>
          <cell r="G141" t="str">
            <v/>
          </cell>
        </row>
        <row r="142">
          <cell r="A142">
            <v>2012502</v>
          </cell>
          <cell r="B142" t="str">
            <v>一般行政管理事务</v>
          </cell>
          <cell r="C142">
            <v>0</v>
          </cell>
          <cell r="D142">
            <v>0</v>
          </cell>
          <cell r="E142">
            <v>0</v>
          </cell>
          <cell r="F142" t="str">
            <v/>
          </cell>
          <cell r="G142" t="str">
            <v/>
          </cell>
        </row>
        <row r="143">
          <cell r="A143">
            <v>2012503</v>
          </cell>
          <cell r="B143" t="str">
            <v>机关服务</v>
          </cell>
          <cell r="C143">
            <v>0</v>
          </cell>
          <cell r="D143">
            <v>0</v>
          </cell>
          <cell r="E143">
            <v>0</v>
          </cell>
          <cell r="F143" t="str">
            <v/>
          </cell>
          <cell r="G143" t="str">
            <v/>
          </cell>
        </row>
        <row r="144">
          <cell r="A144">
            <v>2012504</v>
          </cell>
          <cell r="B144" t="str">
            <v>港澳事务</v>
          </cell>
          <cell r="C144">
            <v>0</v>
          </cell>
          <cell r="D144">
            <v>0</v>
          </cell>
          <cell r="E144">
            <v>0</v>
          </cell>
          <cell r="F144" t="str">
            <v/>
          </cell>
          <cell r="G144" t="str">
            <v/>
          </cell>
        </row>
        <row r="145">
          <cell r="A145">
            <v>2012505</v>
          </cell>
          <cell r="B145" t="str">
            <v>台湾事务</v>
          </cell>
          <cell r="C145">
            <v>0</v>
          </cell>
          <cell r="D145">
            <v>0</v>
          </cell>
          <cell r="E145">
            <v>0</v>
          </cell>
          <cell r="F145" t="str">
            <v/>
          </cell>
          <cell r="G145" t="str">
            <v/>
          </cell>
        </row>
        <row r="146">
          <cell r="A146">
            <v>2012550</v>
          </cell>
          <cell r="B146" t="str">
            <v>事业运行</v>
          </cell>
          <cell r="C146">
            <v>0</v>
          </cell>
          <cell r="D146">
            <v>0</v>
          </cell>
          <cell r="E146">
            <v>0</v>
          </cell>
          <cell r="F146" t="str">
            <v/>
          </cell>
          <cell r="G146" t="str">
            <v/>
          </cell>
        </row>
        <row r="147">
          <cell r="A147">
            <v>2012599</v>
          </cell>
          <cell r="B147" t="str">
            <v>其他港澳台事务支出</v>
          </cell>
          <cell r="C147">
            <v>0</v>
          </cell>
          <cell r="D147">
            <v>0</v>
          </cell>
          <cell r="E147">
            <v>0</v>
          </cell>
          <cell r="F147" t="str">
            <v/>
          </cell>
          <cell r="G147" t="str">
            <v/>
          </cell>
        </row>
        <row r="148">
          <cell r="A148">
            <v>20126</v>
          </cell>
          <cell r="B148" t="str">
            <v>档案事务</v>
          </cell>
          <cell r="C148">
            <v>111</v>
          </cell>
          <cell r="D148">
            <v>148</v>
          </cell>
          <cell r="E148">
            <v>124</v>
          </cell>
          <cell r="F148">
            <v>0.117117117117117</v>
          </cell>
          <cell r="G148">
            <v>0.837837837837838</v>
          </cell>
        </row>
        <row r="149">
          <cell r="A149">
            <v>2012601</v>
          </cell>
          <cell r="B149" t="str">
            <v>行政运行</v>
          </cell>
          <cell r="C149">
            <v>0</v>
          </cell>
          <cell r="D149">
            <v>0</v>
          </cell>
          <cell r="E149">
            <v>0</v>
          </cell>
          <cell r="F149" t="str">
            <v/>
          </cell>
          <cell r="G149" t="str">
            <v/>
          </cell>
        </row>
        <row r="150">
          <cell r="A150">
            <v>2012602</v>
          </cell>
          <cell r="B150" t="str">
            <v>一般行政管理事务</v>
          </cell>
          <cell r="C150">
            <v>0</v>
          </cell>
          <cell r="D150">
            <v>0</v>
          </cell>
          <cell r="E150">
            <v>0</v>
          </cell>
          <cell r="F150" t="str">
            <v/>
          </cell>
          <cell r="G150" t="str">
            <v/>
          </cell>
        </row>
        <row r="151">
          <cell r="A151">
            <v>2012603</v>
          </cell>
          <cell r="B151" t="str">
            <v>机关服务</v>
          </cell>
          <cell r="C151">
            <v>0</v>
          </cell>
          <cell r="D151">
            <v>0</v>
          </cell>
          <cell r="E151">
            <v>0</v>
          </cell>
          <cell r="F151" t="str">
            <v/>
          </cell>
          <cell r="G151" t="str">
            <v/>
          </cell>
        </row>
        <row r="152">
          <cell r="A152">
            <v>2012604</v>
          </cell>
          <cell r="B152" t="str">
            <v>档案馆</v>
          </cell>
          <cell r="C152">
            <v>111</v>
          </cell>
          <cell r="D152">
            <v>148</v>
          </cell>
          <cell r="E152">
            <v>124</v>
          </cell>
          <cell r="F152">
            <v>0.117117117117117</v>
          </cell>
          <cell r="G152">
            <v>0.837837837837838</v>
          </cell>
        </row>
        <row r="153">
          <cell r="A153">
            <v>2012699</v>
          </cell>
          <cell r="B153" t="str">
            <v>其他档案事务支出</v>
          </cell>
          <cell r="C153">
            <v>0</v>
          </cell>
          <cell r="D153">
            <v>0</v>
          </cell>
          <cell r="E153">
            <v>0</v>
          </cell>
          <cell r="F153" t="str">
            <v/>
          </cell>
          <cell r="G153" t="str">
            <v/>
          </cell>
        </row>
        <row r="154">
          <cell r="A154">
            <v>20128</v>
          </cell>
          <cell r="B154" t="str">
            <v>民主党派及工商联事务</v>
          </cell>
          <cell r="C154">
            <v>135</v>
          </cell>
          <cell r="D154">
            <v>151</v>
          </cell>
          <cell r="E154">
            <v>130</v>
          </cell>
          <cell r="F154">
            <v>-0.0370370370370371</v>
          </cell>
          <cell r="G154">
            <v>0.860927152317881</v>
          </cell>
        </row>
        <row r="155">
          <cell r="A155">
            <v>2012801</v>
          </cell>
          <cell r="B155" t="str">
            <v>行政运行</v>
          </cell>
          <cell r="C155">
            <v>132</v>
          </cell>
          <cell r="D155">
            <v>141</v>
          </cell>
          <cell r="E155">
            <v>129</v>
          </cell>
          <cell r="F155">
            <v>-0.0227272727272727</v>
          </cell>
          <cell r="G155">
            <v>0.914893617021277</v>
          </cell>
        </row>
        <row r="156">
          <cell r="A156">
            <v>2012802</v>
          </cell>
          <cell r="B156" t="str">
            <v>一般行政管理事务</v>
          </cell>
          <cell r="C156">
            <v>0</v>
          </cell>
          <cell r="D156">
            <v>0</v>
          </cell>
          <cell r="E156">
            <v>0</v>
          </cell>
          <cell r="F156" t="str">
            <v/>
          </cell>
          <cell r="G156" t="str">
            <v/>
          </cell>
        </row>
        <row r="157">
          <cell r="A157">
            <v>2012803</v>
          </cell>
          <cell r="B157" t="str">
            <v>机关服务</v>
          </cell>
          <cell r="C157">
            <v>0</v>
          </cell>
          <cell r="D157">
            <v>0</v>
          </cell>
          <cell r="E157">
            <v>0</v>
          </cell>
          <cell r="F157" t="str">
            <v/>
          </cell>
          <cell r="G157" t="str">
            <v/>
          </cell>
        </row>
        <row r="158">
          <cell r="A158">
            <v>2012804</v>
          </cell>
          <cell r="B158" t="str">
            <v>参政议政</v>
          </cell>
          <cell r="C158">
            <v>0</v>
          </cell>
          <cell r="D158">
            <v>0</v>
          </cell>
          <cell r="E158">
            <v>0</v>
          </cell>
          <cell r="F158" t="str">
            <v/>
          </cell>
          <cell r="G158" t="str">
            <v/>
          </cell>
        </row>
        <row r="159">
          <cell r="A159">
            <v>2012850</v>
          </cell>
          <cell r="B159" t="str">
            <v>事业运行</v>
          </cell>
          <cell r="C159">
            <v>0</v>
          </cell>
          <cell r="D159">
            <v>0</v>
          </cell>
          <cell r="E159">
            <v>0</v>
          </cell>
          <cell r="F159" t="str">
            <v/>
          </cell>
          <cell r="G159" t="str">
            <v/>
          </cell>
        </row>
        <row r="160">
          <cell r="A160">
            <v>2012899</v>
          </cell>
          <cell r="B160" t="str">
            <v>其他民主党派及工商联事务支出</v>
          </cell>
          <cell r="C160">
            <v>3</v>
          </cell>
          <cell r="D160">
            <v>10</v>
          </cell>
          <cell r="E160">
            <v>1</v>
          </cell>
          <cell r="F160">
            <v>-0.666666666666667</v>
          </cell>
          <cell r="G160">
            <v>0.1</v>
          </cell>
        </row>
        <row r="161">
          <cell r="A161">
            <v>20129</v>
          </cell>
          <cell r="B161" t="str">
            <v>群众团体事务</v>
          </cell>
          <cell r="C161">
            <v>495</v>
          </cell>
          <cell r="D161">
            <v>552</v>
          </cell>
          <cell r="E161">
            <v>523</v>
          </cell>
          <cell r="F161">
            <v>0.0565656565656565</v>
          </cell>
          <cell r="G161">
            <v>0.947463768115942</v>
          </cell>
        </row>
        <row r="162">
          <cell r="A162">
            <v>2012901</v>
          </cell>
          <cell r="B162" t="str">
            <v>行政运行</v>
          </cell>
          <cell r="C162">
            <v>297</v>
          </cell>
          <cell r="D162">
            <v>318</v>
          </cell>
          <cell r="E162">
            <v>322</v>
          </cell>
          <cell r="F162">
            <v>0.0841750841750841</v>
          </cell>
          <cell r="G162">
            <v>1.0125786163522</v>
          </cell>
        </row>
        <row r="163">
          <cell r="A163">
            <v>2012902</v>
          </cell>
          <cell r="B163" t="str">
            <v>一般行政管理事务</v>
          </cell>
          <cell r="C163">
            <v>66</v>
          </cell>
          <cell r="D163">
            <v>68</v>
          </cell>
          <cell r="E163">
            <v>40</v>
          </cell>
          <cell r="F163">
            <v>-0.393939393939394</v>
          </cell>
          <cell r="G163">
            <v>0.588235294117647</v>
          </cell>
        </row>
        <row r="164">
          <cell r="A164">
            <v>2012903</v>
          </cell>
          <cell r="B164" t="str">
            <v>机关服务</v>
          </cell>
          <cell r="C164">
            <v>0</v>
          </cell>
          <cell r="D164">
            <v>0</v>
          </cell>
          <cell r="E164">
            <v>0</v>
          </cell>
          <cell r="F164" t="str">
            <v/>
          </cell>
          <cell r="G164" t="str">
            <v/>
          </cell>
        </row>
        <row r="165">
          <cell r="A165">
            <v>2012906</v>
          </cell>
          <cell r="B165" t="str">
            <v>工会事务</v>
          </cell>
          <cell r="C165">
            <v>0</v>
          </cell>
          <cell r="D165">
            <v>0</v>
          </cell>
          <cell r="E165">
            <v>0</v>
          </cell>
          <cell r="F165" t="str">
            <v/>
          </cell>
          <cell r="G165" t="str">
            <v/>
          </cell>
        </row>
        <row r="166">
          <cell r="A166">
            <v>2012950</v>
          </cell>
          <cell r="B166" t="str">
            <v>事业运行</v>
          </cell>
          <cell r="C166">
            <v>78</v>
          </cell>
          <cell r="D166">
            <v>93</v>
          </cell>
          <cell r="E166">
            <v>101</v>
          </cell>
          <cell r="F166">
            <v>0.294871794871795</v>
          </cell>
          <cell r="G166">
            <v>1.08602150537634</v>
          </cell>
        </row>
        <row r="167">
          <cell r="A167">
            <v>2012999</v>
          </cell>
          <cell r="B167" t="str">
            <v>其他群众团体事务支出</v>
          </cell>
          <cell r="C167">
            <v>54</v>
          </cell>
          <cell r="D167">
            <v>73</v>
          </cell>
          <cell r="E167">
            <v>60</v>
          </cell>
          <cell r="F167">
            <v>0.111111111111111</v>
          </cell>
          <cell r="G167">
            <v>0.821917808219178</v>
          </cell>
        </row>
        <row r="168">
          <cell r="A168">
            <v>20131</v>
          </cell>
          <cell r="B168" t="str">
            <v>党委办公厅（室）及相关机构事务</v>
          </cell>
          <cell r="C168">
            <v>1189</v>
          </cell>
          <cell r="D168">
            <v>1249</v>
          </cell>
          <cell r="E168">
            <v>1158</v>
          </cell>
          <cell r="F168">
            <v>-0.0260723296888141</v>
          </cell>
          <cell r="G168">
            <v>0.927141713370697</v>
          </cell>
        </row>
        <row r="169">
          <cell r="A169">
            <v>2013101</v>
          </cell>
          <cell r="B169" t="str">
            <v>行政运行</v>
          </cell>
          <cell r="C169">
            <v>470</v>
          </cell>
          <cell r="D169">
            <v>509</v>
          </cell>
          <cell r="E169">
            <v>517</v>
          </cell>
          <cell r="F169">
            <v>0.1</v>
          </cell>
          <cell r="G169">
            <v>1.01571709233792</v>
          </cell>
        </row>
        <row r="170">
          <cell r="A170">
            <v>2013102</v>
          </cell>
          <cell r="B170" t="str">
            <v>一般行政管理事务</v>
          </cell>
          <cell r="C170">
            <v>154</v>
          </cell>
          <cell r="D170">
            <v>170</v>
          </cell>
          <cell r="E170">
            <v>74</v>
          </cell>
          <cell r="F170">
            <v>-0.519480519480519</v>
          </cell>
          <cell r="G170">
            <v>0.435294117647059</v>
          </cell>
        </row>
        <row r="171">
          <cell r="A171">
            <v>2013103</v>
          </cell>
          <cell r="B171" t="str">
            <v>机关服务</v>
          </cell>
          <cell r="C171">
            <v>0</v>
          </cell>
          <cell r="D171">
            <v>0</v>
          </cell>
          <cell r="E171">
            <v>0</v>
          </cell>
          <cell r="F171" t="str">
            <v/>
          </cell>
          <cell r="G171" t="str">
            <v/>
          </cell>
        </row>
        <row r="172">
          <cell r="A172">
            <v>2013105</v>
          </cell>
          <cell r="B172" t="str">
            <v>专项业务</v>
          </cell>
          <cell r="C172">
            <v>0</v>
          </cell>
          <cell r="D172">
            <v>0</v>
          </cell>
          <cell r="E172">
            <v>0</v>
          </cell>
          <cell r="F172" t="str">
            <v/>
          </cell>
          <cell r="G172" t="str">
            <v/>
          </cell>
        </row>
        <row r="173">
          <cell r="A173">
            <v>2013150</v>
          </cell>
          <cell r="B173" t="str">
            <v>事业运行</v>
          </cell>
          <cell r="C173">
            <v>558</v>
          </cell>
          <cell r="D173">
            <v>570</v>
          </cell>
          <cell r="E173">
            <v>564</v>
          </cell>
          <cell r="F173">
            <v>0.010752688172043</v>
          </cell>
          <cell r="G173">
            <v>0.989473684210526</v>
          </cell>
        </row>
        <row r="174">
          <cell r="A174">
            <v>2013199</v>
          </cell>
          <cell r="B174" t="str">
            <v>其他党委办公厅（室）及相关机构事务支出</v>
          </cell>
          <cell r="C174">
            <v>7</v>
          </cell>
          <cell r="D174">
            <v>0</v>
          </cell>
          <cell r="E174">
            <v>3</v>
          </cell>
          <cell r="F174">
            <v>-0.571428571428571</v>
          </cell>
          <cell r="G174" t="str">
            <v/>
          </cell>
        </row>
        <row r="175">
          <cell r="A175">
            <v>20132</v>
          </cell>
          <cell r="B175" t="str">
            <v>组织事务</v>
          </cell>
          <cell r="C175">
            <v>1400</v>
          </cell>
          <cell r="D175">
            <v>1801</v>
          </cell>
          <cell r="E175">
            <v>1153</v>
          </cell>
          <cell r="F175">
            <v>-0.176428571428571</v>
          </cell>
          <cell r="G175">
            <v>0.640199888950583</v>
          </cell>
        </row>
        <row r="176">
          <cell r="A176">
            <v>2013201</v>
          </cell>
          <cell r="B176" t="str">
            <v>行政运行</v>
          </cell>
          <cell r="C176">
            <v>478</v>
          </cell>
          <cell r="D176">
            <v>492</v>
          </cell>
          <cell r="E176">
            <v>508</v>
          </cell>
          <cell r="F176">
            <v>0.0627615062761506</v>
          </cell>
          <cell r="G176">
            <v>1.03252032520325</v>
          </cell>
        </row>
        <row r="177">
          <cell r="A177">
            <v>2013202</v>
          </cell>
          <cell r="B177" t="str">
            <v>一般行政管理事务</v>
          </cell>
          <cell r="C177">
            <v>395</v>
          </cell>
          <cell r="D177">
            <v>154</v>
          </cell>
          <cell r="E177">
            <v>158</v>
          </cell>
          <cell r="F177">
            <v>-0.6</v>
          </cell>
          <cell r="G177">
            <v>1.02597402597403</v>
          </cell>
        </row>
        <row r="178">
          <cell r="A178">
            <v>2013203</v>
          </cell>
          <cell r="B178" t="str">
            <v>机关服务</v>
          </cell>
          <cell r="C178">
            <v>0</v>
          </cell>
          <cell r="D178">
            <v>0</v>
          </cell>
          <cell r="E178">
            <v>0</v>
          </cell>
          <cell r="F178" t="str">
            <v/>
          </cell>
          <cell r="G178" t="str">
            <v/>
          </cell>
        </row>
        <row r="179">
          <cell r="A179">
            <v>2013204</v>
          </cell>
          <cell r="B179" t="str">
            <v>公务员事务</v>
          </cell>
          <cell r="C179">
            <v>0</v>
          </cell>
          <cell r="D179">
            <v>0</v>
          </cell>
          <cell r="E179">
            <v>0</v>
          </cell>
          <cell r="F179" t="str">
            <v/>
          </cell>
          <cell r="G179" t="str">
            <v/>
          </cell>
        </row>
        <row r="180">
          <cell r="A180">
            <v>2013250</v>
          </cell>
          <cell r="B180" t="str">
            <v>事业运行</v>
          </cell>
          <cell r="C180">
            <v>111</v>
          </cell>
          <cell r="D180">
            <v>139</v>
          </cell>
          <cell r="E180">
            <v>161</v>
          </cell>
          <cell r="F180">
            <v>0.450450450450451</v>
          </cell>
          <cell r="G180">
            <v>1.15827338129496</v>
          </cell>
        </row>
        <row r="181">
          <cell r="A181">
            <v>2013299</v>
          </cell>
          <cell r="B181" t="str">
            <v>其他组织事务支出</v>
          </cell>
          <cell r="C181">
            <v>416</v>
          </cell>
          <cell r="D181">
            <v>1016</v>
          </cell>
          <cell r="E181">
            <v>326</v>
          </cell>
          <cell r="F181">
            <v>-0.216346153846154</v>
          </cell>
          <cell r="G181">
            <v>0.320866141732283</v>
          </cell>
        </row>
        <row r="182">
          <cell r="A182">
            <v>20133</v>
          </cell>
          <cell r="B182" t="str">
            <v>宣传事务</v>
          </cell>
          <cell r="C182">
            <v>1448</v>
          </cell>
          <cell r="D182">
            <v>657</v>
          </cell>
          <cell r="E182">
            <v>579</v>
          </cell>
          <cell r="F182">
            <v>-0.600138121546961</v>
          </cell>
          <cell r="G182">
            <v>0.881278538812785</v>
          </cell>
        </row>
        <row r="183">
          <cell r="A183">
            <v>2013301</v>
          </cell>
          <cell r="B183" t="str">
            <v>行政运行</v>
          </cell>
          <cell r="C183">
            <v>228</v>
          </cell>
          <cell r="D183">
            <v>238</v>
          </cell>
          <cell r="E183">
            <v>246</v>
          </cell>
          <cell r="F183">
            <v>0.0789473684210527</v>
          </cell>
          <cell r="G183">
            <v>1.03361344537815</v>
          </cell>
        </row>
        <row r="184">
          <cell r="A184">
            <v>2013302</v>
          </cell>
          <cell r="B184" t="str">
            <v>一般行政管理事务</v>
          </cell>
          <cell r="C184">
            <v>172</v>
          </cell>
          <cell r="D184">
            <v>49</v>
          </cell>
          <cell r="E184">
            <v>54</v>
          </cell>
          <cell r="F184">
            <v>-0.686046511627907</v>
          </cell>
          <cell r="G184">
            <v>1.10204081632653</v>
          </cell>
        </row>
        <row r="185">
          <cell r="A185">
            <v>2013303</v>
          </cell>
          <cell r="B185" t="str">
            <v>机关服务</v>
          </cell>
          <cell r="C185">
            <v>0</v>
          </cell>
          <cell r="D185">
            <v>0</v>
          </cell>
          <cell r="E185">
            <v>0</v>
          </cell>
          <cell r="F185" t="str">
            <v/>
          </cell>
          <cell r="G185" t="str">
            <v/>
          </cell>
        </row>
        <row r="186">
          <cell r="A186">
            <v>2013304</v>
          </cell>
          <cell r="B186" t="str">
            <v>宣传管理</v>
          </cell>
          <cell r="C186">
            <v>0</v>
          </cell>
          <cell r="D186">
            <v>0</v>
          </cell>
          <cell r="E186">
            <v>10</v>
          </cell>
          <cell r="F186" t="str">
            <v/>
          </cell>
          <cell r="G186" t="str">
            <v/>
          </cell>
        </row>
        <row r="187">
          <cell r="A187">
            <v>2013350</v>
          </cell>
          <cell r="B187" t="str">
            <v>事业运行</v>
          </cell>
          <cell r="C187">
            <v>131</v>
          </cell>
          <cell r="D187">
            <v>145</v>
          </cell>
          <cell r="E187">
            <v>139</v>
          </cell>
          <cell r="F187">
            <v>0.0610687022900764</v>
          </cell>
          <cell r="G187">
            <v>0.958620689655172</v>
          </cell>
        </row>
        <row r="188">
          <cell r="A188">
            <v>2013399</v>
          </cell>
          <cell r="B188" t="str">
            <v>其他宣传事务支出</v>
          </cell>
          <cell r="C188">
            <v>917</v>
          </cell>
          <cell r="D188">
            <v>225</v>
          </cell>
          <cell r="E188">
            <v>130</v>
          </cell>
          <cell r="F188">
            <v>-0.858233369683751</v>
          </cell>
          <cell r="G188">
            <v>0.577777777777778</v>
          </cell>
        </row>
        <row r="189">
          <cell r="A189">
            <v>20134</v>
          </cell>
          <cell r="B189" t="str">
            <v>统战事务</v>
          </cell>
          <cell r="C189">
            <v>1394</v>
          </cell>
          <cell r="D189">
            <v>692</v>
          </cell>
          <cell r="E189">
            <v>522</v>
          </cell>
          <cell r="F189">
            <v>-0.625538020086083</v>
          </cell>
          <cell r="G189">
            <v>0.754335260115607</v>
          </cell>
        </row>
        <row r="190">
          <cell r="A190">
            <v>2013401</v>
          </cell>
          <cell r="B190" t="str">
            <v>行政运行</v>
          </cell>
          <cell r="C190">
            <v>291</v>
          </cell>
          <cell r="D190">
            <v>279</v>
          </cell>
          <cell r="E190">
            <v>286</v>
          </cell>
          <cell r="F190">
            <v>-0.0171821305841925</v>
          </cell>
          <cell r="G190">
            <v>1.02508960573477</v>
          </cell>
        </row>
        <row r="191">
          <cell r="A191">
            <v>2013402</v>
          </cell>
          <cell r="B191" t="str">
            <v>一般行政管理事务</v>
          </cell>
          <cell r="C191">
            <v>1</v>
          </cell>
          <cell r="D191">
            <v>0</v>
          </cell>
          <cell r="E191">
            <v>1</v>
          </cell>
          <cell r="F191">
            <v>0</v>
          </cell>
          <cell r="G191" t="str">
            <v/>
          </cell>
        </row>
        <row r="192">
          <cell r="A192">
            <v>2013403</v>
          </cell>
          <cell r="B192" t="str">
            <v>机关服务</v>
          </cell>
          <cell r="C192">
            <v>0</v>
          </cell>
          <cell r="D192">
            <v>0</v>
          </cell>
          <cell r="E192">
            <v>0</v>
          </cell>
          <cell r="F192" t="str">
            <v/>
          </cell>
          <cell r="G192" t="str">
            <v/>
          </cell>
        </row>
        <row r="193">
          <cell r="A193">
            <v>2013404</v>
          </cell>
          <cell r="B193" t="str">
            <v>宗教事务</v>
          </cell>
          <cell r="C193">
            <v>950</v>
          </cell>
          <cell r="D193">
            <v>0</v>
          </cell>
          <cell r="E193">
            <v>43</v>
          </cell>
          <cell r="F193">
            <v>-0.954736842105263</v>
          </cell>
          <cell r="G193" t="str">
            <v/>
          </cell>
        </row>
        <row r="194">
          <cell r="A194">
            <v>2013405</v>
          </cell>
          <cell r="B194" t="str">
            <v>华侨事务</v>
          </cell>
          <cell r="C194">
            <v>14</v>
          </cell>
          <cell r="D194">
            <v>0</v>
          </cell>
          <cell r="E194">
            <v>0</v>
          </cell>
          <cell r="F194">
            <v>-1</v>
          </cell>
          <cell r="G194" t="str">
            <v/>
          </cell>
        </row>
        <row r="195">
          <cell r="A195">
            <v>2013450</v>
          </cell>
          <cell r="B195" t="str">
            <v>事业运行</v>
          </cell>
          <cell r="C195">
            <v>26</v>
          </cell>
          <cell r="D195">
            <v>33</v>
          </cell>
          <cell r="E195">
            <v>35</v>
          </cell>
          <cell r="F195">
            <v>0.346153846153846</v>
          </cell>
          <cell r="G195">
            <v>1.06060606060606</v>
          </cell>
        </row>
        <row r="196">
          <cell r="A196">
            <v>2013499</v>
          </cell>
          <cell r="B196" t="str">
            <v>其他统战事务支出</v>
          </cell>
          <cell r="C196">
            <v>112</v>
          </cell>
          <cell r="D196">
            <v>380</v>
          </cell>
          <cell r="E196">
            <v>157</v>
          </cell>
          <cell r="F196">
            <v>0.401785714285714</v>
          </cell>
          <cell r="G196">
            <v>0.413157894736842</v>
          </cell>
        </row>
        <row r="197">
          <cell r="A197">
            <v>20135</v>
          </cell>
          <cell r="B197" t="str">
            <v>对外联络事务</v>
          </cell>
          <cell r="C197">
            <v>0</v>
          </cell>
          <cell r="D197">
            <v>0</v>
          </cell>
          <cell r="E197">
            <v>0</v>
          </cell>
          <cell r="F197" t="str">
            <v/>
          </cell>
          <cell r="G197" t="str">
            <v/>
          </cell>
        </row>
        <row r="198">
          <cell r="A198">
            <v>2013501</v>
          </cell>
          <cell r="B198" t="str">
            <v>行政运行</v>
          </cell>
          <cell r="C198">
            <v>0</v>
          </cell>
          <cell r="D198">
            <v>0</v>
          </cell>
          <cell r="E198">
            <v>0</v>
          </cell>
          <cell r="F198" t="str">
            <v/>
          </cell>
          <cell r="G198" t="str">
            <v/>
          </cell>
        </row>
        <row r="199">
          <cell r="A199">
            <v>2013502</v>
          </cell>
          <cell r="B199" t="str">
            <v>一般行政管理事务</v>
          </cell>
          <cell r="C199">
            <v>0</v>
          </cell>
          <cell r="D199">
            <v>0</v>
          </cell>
          <cell r="E199">
            <v>0</v>
          </cell>
          <cell r="F199" t="str">
            <v/>
          </cell>
          <cell r="G199" t="str">
            <v/>
          </cell>
        </row>
        <row r="200">
          <cell r="A200">
            <v>2013503</v>
          </cell>
          <cell r="B200" t="str">
            <v>机关服务</v>
          </cell>
          <cell r="C200">
            <v>0</v>
          </cell>
          <cell r="D200">
            <v>0</v>
          </cell>
          <cell r="E200">
            <v>0</v>
          </cell>
          <cell r="F200" t="str">
            <v/>
          </cell>
          <cell r="G200" t="str">
            <v/>
          </cell>
        </row>
        <row r="201">
          <cell r="A201">
            <v>2013550</v>
          </cell>
          <cell r="B201" t="str">
            <v>事业运行</v>
          </cell>
          <cell r="C201">
            <v>0</v>
          </cell>
          <cell r="D201">
            <v>0</v>
          </cell>
          <cell r="E201">
            <v>0</v>
          </cell>
          <cell r="F201" t="str">
            <v/>
          </cell>
          <cell r="G201" t="str">
            <v/>
          </cell>
        </row>
        <row r="202">
          <cell r="A202">
            <v>2013599</v>
          </cell>
          <cell r="B202" t="str">
            <v>其他对外联络事务支出</v>
          </cell>
          <cell r="C202">
            <v>0</v>
          </cell>
          <cell r="D202">
            <v>0</v>
          </cell>
          <cell r="E202">
            <v>0</v>
          </cell>
          <cell r="F202" t="str">
            <v/>
          </cell>
          <cell r="G202" t="str">
            <v/>
          </cell>
        </row>
        <row r="203">
          <cell r="A203">
            <v>20136</v>
          </cell>
          <cell r="B203" t="str">
            <v>其他共产党事务支出</v>
          </cell>
          <cell r="C203">
            <v>1107</v>
          </cell>
          <cell r="D203">
            <v>1444</v>
          </cell>
          <cell r="E203">
            <v>953</v>
          </cell>
          <cell r="F203">
            <v>-0.139114724480578</v>
          </cell>
          <cell r="G203">
            <v>0.659972299168975</v>
          </cell>
        </row>
        <row r="204">
          <cell r="A204">
            <v>2013601</v>
          </cell>
          <cell r="B204" t="str">
            <v>行政运行</v>
          </cell>
          <cell r="C204">
            <v>280</v>
          </cell>
          <cell r="D204">
            <v>350</v>
          </cell>
          <cell r="E204">
            <v>314</v>
          </cell>
          <cell r="F204">
            <v>0.121428571428571</v>
          </cell>
          <cell r="G204">
            <v>0.897142857142857</v>
          </cell>
        </row>
        <row r="205">
          <cell r="A205">
            <v>2013602</v>
          </cell>
          <cell r="B205" t="str">
            <v>一般行政管理事务</v>
          </cell>
          <cell r="C205">
            <v>331</v>
          </cell>
          <cell r="D205">
            <v>617</v>
          </cell>
          <cell r="E205">
            <v>214</v>
          </cell>
          <cell r="F205">
            <v>-0.353474320241692</v>
          </cell>
          <cell r="G205">
            <v>0.346839546191248</v>
          </cell>
        </row>
        <row r="206">
          <cell r="A206">
            <v>2013603</v>
          </cell>
          <cell r="B206" t="str">
            <v>机关服务</v>
          </cell>
          <cell r="C206">
            <v>0</v>
          </cell>
          <cell r="D206">
            <v>0</v>
          </cell>
          <cell r="E206">
            <v>0</v>
          </cell>
          <cell r="F206" t="str">
            <v/>
          </cell>
          <cell r="G206" t="str">
            <v/>
          </cell>
        </row>
        <row r="207">
          <cell r="A207">
            <v>2013650</v>
          </cell>
          <cell r="B207" t="str">
            <v>事业运行</v>
          </cell>
          <cell r="C207">
            <v>482</v>
          </cell>
          <cell r="D207">
            <v>477</v>
          </cell>
          <cell r="E207">
            <v>415</v>
          </cell>
          <cell r="F207">
            <v>-0.139004149377593</v>
          </cell>
          <cell r="G207">
            <v>0.870020964360587</v>
          </cell>
        </row>
        <row r="208">
          <cell r="A208">
            <v>2013699</v>
          </cell>
          <cell r="B208" t="str">
            <v>其他共产党事务支出</v>
          </cell>
          <cell r="C208">
            <v>14</v>
          </cell>
          <cell r="D208">
            <v>0</v>
          </cell>
          <cell r="E208">
            <v>10</v>
          </cell>
          <cell r="F208">
            <v>-0.285714285714286</v>
          </cell>
          <cell r="G208" t="str">
            <v/>
          </cell>
        </row>
        <row r="209">
          <cell r="A209">
            <v>20137</v>
          </cell>
          <cell r="B209" t="str">
            <v>网信事务</v>
          </cell>
          <cell r="C209">
            <v>0</v>
          </cell>
          <cell r="D209">
            <v>0</v>
          </cell>
          <cell r="E209">
            <v>0</v>
          </cell>
          <cell r="F209" t="str">
            <v/>
          </cell>
          <cell r="G209" t="str">
            <v/>
          </cell>
        </row>
        <row r="210">
          <cell r="A210">
            <v>2013701</v>
          </cell>
          <cell r="B210" t="str">
            <v>行政运行</v>
          </cell>
          <cell r="C210">
            <v>0</v>
          </cell>
          <cell r="D210">
            <v>0</v>
          </cell>
          <cell r="E210">
            <v>0</v>
          </cell>
          <cell r="F210" t="str">
            <v/>
          </cell>
          <cell r="G210" t="str">
            <v/>
          </cell>
        </row>
        <row r="211">
          <cell r="A211">
            <v>2013702</v>
          </cell>
          <cell r="B211" t="str">
            <v>一般行政管理事务</v>
          </cell>
          <cell r="C211">
            <v>0</v>
          </cell>
          <cell r="D211">
            <v>0</v>
          </cell>
          <cell r="E211">
            <v>0</v>
          </cell>
          <cell r="F211" t="str">
            <v/>
          </cell>
          <cell r="G211" t="str">
            <v/>
          </cell>
        </row>
        <row r="212">
          <cell r="A212">
            <v>2013703</v>
          </cell>
          <cell r="B212" t="str">
            <v>机关服务</v>
          </cell>
          <cell r="C212">
            <v>0</v>
          </cell>
          <cell r="D212">
            <v>0</v>
          </cell>
          <cell r="E212">
            <v>0</v>
          </cell>
          <cell r="F212" t="str">
            <v/>
          </cell>
          <cell r="G212" t="str">
            <v/>
          </cell>
        </row>
        <row r="213">
          <cell r="A213">
            <v>2013704</v>
          </cell>
          <cell r="B213" t="str">
            <v>信息安全事务</v>
          </cell>
          <cell r="C213">
            <v>0</v>
          </cell>
          <cell r="D213">
            <v>0</v>
          </cell>
          <cell r="E213">
            <v>0</v>
          </cell>
          <cell r="F213" t="str">
            <v/>
          </cell>
          <cell r="G213" t="str">
            <v/>
          </cell>
        </row>
        <row r="214">
          <cell r="A214">
            <v>2013750</v>
          </cell>
          <cell r="B214" t="str">
            <v>事业运行</v>
          </cell>
          <cell r="C214">
            <v>0</v>
          </cell>
          <cell r="D214">
            <v>0</v>
          </cell>
          <cell r="E214">
            <v>0</v>
          </cell>
          <cell r="F214" t="str">
            <v/>
          </cell>
          <cell r="G214" t="str">
            <v/>
          </cell>
        </row>
        <row r="215">
          <cell r="A215">
            <v>2013799</v>
          </cell>
          <cell r="B215" t="str">
            <v>其他网信事务支出</v>
          </cell>
          <cell r="C215">
            <v>0</v>
          </cell>
          <cell r="D215">
            <v>0</v>
          </cell>
          <cell r="E215">
            <v>0</v>
          </cell>
          <cell r="F215" t="str">
            <v/>
          </cell>
          <cell r="G215" t="str">
            <v/>
          </cell>
        </row>
        <row r="216">
          <cell r="A216">
            <v>20138</v>
          </cell>
          <cell r="B216" t="str">
            <v>市场监督管理事务</v>
          </cell>
          <cell r="C216">
            <v>2408</v>
          </cell>
          <cell r="D216">
            <v>2777</v>
          </cell>
          <cell r="E216">
            <v>2659</v>
          </cell>
          <cell r="F216">
            <v>0.104235880398671</v>
          </cell>
          <cell r="G216">
            <v>0.957508102268635</v>
          </cell>
        </row>
        <row r="217">
          <cell r="A217">
            <v>2013801</v>
          </cell>
          <cell r="B217" t="str">
            <v>行政运行</v>
          </cell>
          <cell r="C217">
            <v>2007</v>
          </cell>
          <cell r="D217">
            <v>2254</v>
          </cell>
          <cell r="E217">
            <v>2314</v>
          </cell>
          <cell r="F217">
            <v>0.152964623816642</v>
          </cell>
          <cell r="G217">
            <v>1.02661934338953</v>
          </cell>
        </row>
        <row r="218">
          <cell r="A218">
            <v>2013802</v>
          </cell>
          <cell r="B218" t="str">
            <v>一般行政管理事务</v>
          </cell>
          <cell r="C218">
            <v>0</v>
          </cell>
          <cell r="D218">
            <v>0</v>
          </cell>
          <cell r="E218">
            <v>0</v>
          </cell>
          <cell r="F218" t="str">
            <v/>
          </cell>
          <cell r="G218" t="str">
            <v/>
          </cell>
        </row>
        <row r="219">
          <cell r="A219">
            <v>2013803</v>
          </cell>
          <cell r="B219" t="str">
            <v>机关服务</v>
          </cell>
          <cell r="C219">
            <v>0</v>
          </cell>
          <cell r="D219">
            <v>0</v>
          </cell>
          <cell r="E219">
            <v>0</v>
          </cell>
          <cell r="F219" t="str">
            <v/>
          </cell>
          <cell r="G219" t="str">
            <v/>
          </cell>
        </row>
        <row r="220">
          <cell r="A220">
            <v>2013804</v>
          </cell>
          <cell r="B220" t="str">
            <v>市场主体管理</v>
          </cell>
          <cell r="C220">
            <v>44</v>
          </cell>
          <cell r="D220">
            <v>104</v>
          </cell>
          <cell r="E220">
            <v>57</v>
          </cell>
          <cell r="F220">
            <v>0.295454545454545</v>
          </cell>
          <cell r="G220">
            <v>0.548076923076923</v>
          </cell>
        </row>
        <row r="221">
          <cell r="A221">
            <v>2013805</v>
          </cell>
          <cell r="B221" t="str">
            <v>市场秩序执法</v>
          </cell>
          <cell r="C221">
            <v>66</v>
          </cell>
          <cell r="D221">
            <v>127</v>
          </cell>
          <cell r="E221">
            <v>44</v>
          </cell>
          <cell r="F221">
            <v>-0.333333333333333</v>
          </cell>
          <cell r="G221">
            <v>0.346456692913386</v>
          </cell>
        </row>
        <row r="222">
          <cell r="A222">
            <v>2013808</v>
          </cell>
          <cell r="B222" t="str">
            <v>信息化建设</v>
          </cell>
          <cell r="C222">
            <v>0</v>
          </cell>
          <cell r="D222">
            <v>0</v>
          </cell>
          <cell r="E222">
            <v>0</v>
          </cell>
          <cell r="F222" t="str">
            <v/>
          </cell>
          <cell r="G222" t="str">
            <v/>
          </cell>
        </row>
        <row r="223">
          <cell r="A223">
            <v>2013810</v>
          </cell>
          <cell r="B223" t="str">
            <v>质量基础</v>
          </cell>
          <cell r="C223">
            <v>0</v>
          </cell>
          <cell r="D223">
            <v>0</v>
          </cell>
          <cell r="E223">
            <v>0</v>
          </cell>
          <cell r="F223" t="str">
            <v/>
          </cell>
          <cell r="G223" t="str">
            <v/>
          </cell>
        </row>
        <row r="224">
          <cell r="A224">
            <v>2013812</v>
          </cell>
          <cell r="B224" t="str">
            <v>药品事务</v>
          </cell>
          <cell r="C224">
            <v>0</v>
          </cell>
          <cell r="D224">
            <v>0</v>
          </cell>
          <cell r="E224">
            <v>0</v>
          </cell>
          <cell r="F224" t="str">
            <v/>
          </cell>
          <cell r="G224" t="str">
            <v/>
          </cell>
        </row>
        <row r="225">
          <cell r="A225">
            <v>2013813</v>
          </cell>
          <cell r="B225" t="str">
            <v>医疗器械事务</v>
          </cell>
          <cell r="C225">
            <v>0</v>
          </cell>
          <cell r="D225">
            <v>0</v>
          </cell>
          <cell r="E225">
            <v>0</v>
          </cell>
          <cell r="F225" t="str">
            <v/>
          </cell>
          <cell r="G225" t="str">
            <v/>
          </cell>
        </row>
        <row r="226">
          <cell r="A226">
            <v>2013814</v>
          </cell>
          <cell r="B226" t="str">
            <v>化妆品事务</v>
          </cell>
          <cell r="C226">
            <v>0</v>
          </cell>
          <cell r="D226">
            <v>0</v>
          </cell>
          <cell r="E226">
            <v>0</v>
          </cell>
          <cell r="F226" t="str">
            <v/>
          </cell>
          <cell r="G226" t="str">
            <v/>
          </cell>
        </row>
        <row r="227">
          <cell r="A227">
            <v>2013815</v>
          </cell>
          <cell r="B227" t="str">
            <v>质量安全监管</v>
          </cell>
          <cell r="C227">
            <v>9</v>
          </cell>
          <cell r="D227">
            <v>20</v>
          </cell>
          <cell r="E227">
            <v>0</v>
          </cell>
          <cell r="F227">
            <v>-1</v>
          </cell>
          <cell r="G227">
            <v>0</v>
          </cell>
        </row>
        <row r="228">
          <cell r="A228">
            <v>2013816</v>
          </cell>
          <cell r="B228" t="str">
            <v>食品安全监管</v>
          </cell>
          <cell r="C228">
            <v>66</v>
          </cell>
          <cell r="D228">
            <v>69</v>
          </cell>
          <cell r="E228">
            <v>40</v>
          </cell>
          <cell r="F228">
            <v>-0.393939393939394</v>
          </cell>
          <cell r="G228">
            <v>0.579710144927536</v>
          </cell>
        </row>
        <row r="229">
          <cell r="A229">
            <v>2013850</v>
          </cell>
          <cell r="B229" t="str">
            <v>事业运行</v>
          </cell>
          <cell r="C229">
            <v>211</v>
          </cell>
          <cell r="D229">
            <v>203</v>
          </cell>
          <cell r="E229">
            <v>201</v>
          </cell>
          <cell r="F229">
            <v>-0.04739336492891</v>
          </cell>
          <cell r="G229">
            <v>0.990147783251232</v>
          </cell>
        </row>
        <row r="230">
          <cell r="A230">
            <v>2013899</v>
          </cell>
          <cell r="B230" t="str">
            <v>其他市场监督管理事务</v>
          </cell>
          <cell r="C230">
            <v>5</v>
          </cell>
          <cell r="D230">
            <v>0</v>
          </cell>
          <cell r="E230">
            <v>3</v>
          </cell>
          <cell r="F230">
            <v>-0.4</v>
          </cell>
          <cell r="G230" t="str">
            <v/>
          </cell>
        </row>
        <row r="231">
          <cell r="A231">
            <v>20199</v>
          </cell>
          <cell r="B231" t="str">
            <v>其他一般公共服务支出</v>
          </cell>
          <cell r="C231">
            <v>1411</v>
          </cell>
          <cell r="D231">
            <v>327</v>
          </cell>
          <cell r="E231">
            <v>327</v>
          </cell>
          <cell r="F231">
            <v>-0.768249468462084</v>
          </cell>
          <cell r="G231">
            <v>1</v>
          </cell>
        </row>
        <row r="232">
          <cell r="A232">
            <v>2019901</v>
          </cell>
          <cell r="B232" t="str">
            <v>国家赔偿费用支出</v>
          </cell>
          <cell r="C232">
            <v>0</v>
          </cell>
          <cell r="D232">
            <v>0</v>
          </cell>
          <cell r="E232">
            <v>0</v>
          </cell>
          <cell r="F232" t="str">
            <v/>
          </cell>
          <cell r="G232" t="str">
            <v/>
          </cell>
        </row>
        <row r="233">
          <cell r="A233">
            <v>2019999</v>
          </cell>
          <cell r="B233" t="str">
            <v>其他一般公共服务支出</v>
          </cell>
          <cell r="C233">
            <v>1411</v>
          </cell>
          <cell r="D233">
            <v>327</v>
          </cell>
          <cell r="E233">
            <v>327</v>
          </cell>
          <cell r="F233">
            <v>-0.768249468462084</v>
          </cell>
          <cell r="G233">
            <v>1</v>
          </cell>
        </row>
        <row r="234">
          <cell r="A234">
            <v>202</v>
          </cell>
          <cell r="B234" t="str">
            <v>二、外交支出</v>
          </cell>
          <cell r="C234">
            <v>0</v>
          </cell>
          <cell r="D234">
            <v>0</v>
          </cell>
          <cell r="E234">
            <v>0</v>
          </cell>
          <cell r="F234" t="str">
            <v/>
          </cell>
          <cell r="G234" t="str">
            <v/>
          </cell>
        </row>
        <row r="235">
          <cell r="A235">
            <v>20205</v>
          </cell>
          <cell r="B235" t="str">
            <v>对外合作与交流</v>
          </cell>
        </row>
        <row r="235">
          <cell r="F235" t="str">
            <v/>
          </cell>
          <cell r="G235" t="str">
            <v/>
          </cell>
        </row>
        <row r="236">
          <cell r="A236">
            <v>20299</v>
          </cell>
          <cell r="B236" t="str">
            <v>其他外交支出</v>
          </cell>
        </row>
        <row r="236">
          <cell r="F236" t="str">
            <v/>
          </cell>
          <cell r="G236" t="str">
            <v/>
          </cell>
        </row>
        <row r="237">
          <cell r="A237">
            <v>203</v>
          </cell>
          <cell r="B237" t="str">
            <v>三、国防支出</v>
          </cell>
          <cell r="C237">
            <v>288</v>
          </cell>
          <cell r="D237">
            <v>68</v>
          </cell>
          <cell r="E237">
            <v>252</v>
          </cell>
          <cell r="F237">
            <v>-0.125</v>
          </cell>
          <cell r="G237">
            <v>3.70588235294118</v>
          </cell>
        </row>
        <row r="238">
          <cell r="A238">
            <v>20301</v>
          </cell>
          <cell r="B238" t="str">
            <v>军费</v>
          </cell>
          <cell r="C238">
            <v>0</v>
          </cell>
          <cell r="D238">
            <v>0</v>
          </cell>
          <cell r="E238">
            <v>0</v>
          </cell>
          <cell r="F238" t="str">
            <v/>
          </cell>
          <cell r="G238" t="str">
            <v/>
          </cell>
        </row>
        <row r="239">
          <cell r="A239">
            <v>2030101</v>
          </cell>
          <cell r="B239" t="str">
            <v>现役部队</v>
          </cell>
          <cell r="C239">
            <v>0</v>
          </cell>
          <cell r="D239">
            <v>0</v>
          </cell>
          <cell r="E239">
            <v>0</v>
          </cell>
          <cell r="F239" t="str">
            <v/>
          </cell>
          <cell r="G239" t="str">
            <v/>
          </cell>
        </row>
        <row r="240">
          <cell r="A240">
            <v>2030102</v>
          </cell>
          <cell r="B240" t="str">
            <v>预备役部队</v>
          </cell>
        </row>
        <row r="240">
          <cell r="E240">
            <v>0</v>
          </cell>
          <cell r="F240" t="str">
            <v/>
          </cell>
          <cell r="G240" t="str">
            <v/>
          </cell>
        </row>
        <row r="241">
          <cell r="A241">
            <v>2030199</v>
          </cell>
          <cell r="B241" t="str">
            <v>其他军费支出</v>
          </cell>
        </row>
        <row r="241">
          <cell r="E241">
            <v>0</v>
          </cell>
          <cell r="F241" t="str">
            <v/>
          </cell>
          <cell r="G241" t="str">
            <v/>
          </cell>
        </row>
        <row r="242">
          <cell r="A242">
            <v>20304</v>
          </cell>
          <cell r="B242" t="str">
            <v>国防科研事业</v>
          </cell>
          <cell r="C242">
            <v>0</v>
          </cell>
          <cell r="D242">
            <v>0</v>
          </cell>
          <cell r="E242">
            <v>0</v>
          </cell>
          <cell r="F242" t="str">
            <v/>
          </cell>
          <cell r="G242" t="str">
            <v/>
          </cell>
        </row>
        <row r="243">
          <cell r="A243">
            <v>2030401</v>
          </cell>
          <cell r="B243" t="str">
            <v>国防科研事业</v>
          </cell>
          <cell r="C243">
            <v>0</v>
          </cell>
          <cell r="D243">
            <v>0</v>
          </cell>
          <cell r="E243">
            <v>0</v>
          </cell>
          <cell r="F243" t="str">
            <v/>
          </cell>
          <cell r="G243" t="str">
            <v/>
          </cell>
        </row>
        <row r="244">
          <cell r="A244">
            <v>20305</v>
          </cell>
          <cell r="B244" t="str">
            <v>专项工程</v>
          </cell>
          <cell r="C244">
            <v>0</v>
          </cell>
          <cell r="D244">
            <v>0</v>
          </cell>
          <cell r="E244">
            <v>0</v>
          </cell>
          <cell r="F244" t="str">
            <v/>
          </cell>
          <cell r="G244" t="str">
            <v/>
          </cell>
        </row>
        <row r="245">
          <cell r="A245">
            <v>2030501</v>
          </cell>
          <cell r="B245" t="str">
            <v>专项工程</v>
          </cell>
          <cell r="C245">
            <v>0</v>
          </cell>
          <cell r="D245">
            <v>0</v>
          </cell>
          <cell r="E245">
            <v>0</v>
          </cell>
          <cell r="F245" t="str">
            <v/>
          </cell>
          <cell r="G245" t="str">
            <v/>
          </cell>
        </row>
        <row r="246">
          <cell r="A246">
            <v>20306</v>
          </cell>
          <cell r="B246" t="str">
            <v>国防动员</v>
          </cell>
          <cell r="C246">
            <v>270</v>
          </cell>
          <cell r="D246">
            <v>68</v>
          </cell>
          <cell r="E246">
            <v>237</v>
          </cell>
          <cell r="F246">
            <v>-0.122222222222222</v>
          </cell>
          <cell r="G246">
            <v>3.48529411764706</v>
          </cell>
        </row>
        <row r="247">
          <cell r="A247">
            <v>2030601</v>
          </cell>
          <cell r="B247" t="str">
            <v>兵役征集</v>
          </cell>
          <cell r="C247">
            <v>93</v>
          </cell>
          <cell r="D247">
            <v>1</v>
          </cell>
          <cell r="E247">
            <v>126</v>
          </cell>
          <cell r="F247">
            <v>0.354838709677419</v>
          </cell>
          <cell r="G247">
            <v>126</v>
          </cell>
        </row>
        <row r="248">
          <cell r="A248">
            <v>2030602</v>
          </cell>
          <cell r="B248" t="str">
            <v>经济动员</v>
          </cell>
          <cell r="C248">
            <v>0</v>
          </cell>
          <cell r="D248">
            <v>0</v>
          </cell>
          <cell r="E248">
            <v>0</v>
          </cell>
          <cell r="F248" t="str">
            <v/>
          </cell>
          <cell r="G248" t="str">
            <v/>
          </cell>
        </row>
        <row r="249">
          <cell r="A249">
            <v>2030603</v>
          </cell>
          <cell r="B249" t="str">
            <v>人民防空</v>
          </cell>
          <cell r="C249">
            <v>81</v>
          </cell>
          <cell r="D249">
            <v>65</v>
          </cell>
          <cell r="E249">
            <v>30</v>
          </cell>
          <cell r="F249">
            <v>-0.62962962962963</v>
          </cell>
          <cell r="G249">
            <v>0.461538461538462</v>
          </cell>
        </row>
        <row r="250">
          <cell r="A250">
            <v>2030604</v>
          </cell>
          <cell r="B250" t="str">
            <v>交通战备</v>
          </cell>
          <cell r="C250">
            <v>0</v>
          </cell>
          <cell r="D250">
            <v>0</v>
          </cell>
          <cell r="E250">
            <v>0</v>
          </cell>
          <cell r="F250" t="str">
            <v/>
          </cell>
          <cell r="G250" t="str">
            <v/>
          </cell>
        </row>
        <row r="251">
          <cell r="A251">
            <v>2030607</v>
          </cell>
          <cell r="B251" t="str">
            <v>民兵</v>
          </cell>
          <cell r="C251">
            <v>96</v>
          </cell>
          <cell r="D251">
            <v>2</v>
          </cell>
          <cell r="E251">
            <v>81</v>
          </cell>
          <cell r="F251">
            <v>-0.15625</v>
          </cell>
          <cell r="G251">
            <v>40.5</v>
          </cell>
        </row>
        <row r="252">
          <cell r="A252">
            <v>2030608</v>
          </cell>
          <cell r="B252" t="str">
            <v>边海防</v>
          </cell>
          <cell r="C252">
            <v>0</v>
          </cell>
          <cell r="D252">
            <v>0</v>
          </cell>
          <cell r="E252">
            <v>0</v>
          </cell>
          <cell r="F252" t="str">
            <v/>
          </cell>
          <cell r="G252" t="str">
            <v/>
          </cell>
        </row>
        <row r="253">
          <cell r="A253">
            <v>2030699</v>
          </cell>
          <cell r="B253" t="str">
            <v>其他国防动员支出</v>
          </cell>
          <cell r="C253">
            <v>0</v>
          </cell>
          <cell r="D253">
            <v>0</v>
          </cell>
          <cell r="E253">
            <v>0</v>
          </cell>
          <cell r="F253" t="str">
            <v/>
          </cell>
          <cell r="G253" t="str">
            <v/>
          </cell>
        </row>
        <row r="254">
          <cell r="A254">
            <v>20399</v>
          </cell>
          <cell r="B254" t="str">
            <v>其他国防支出</v>
          </cell>
          <cell r="C254">
            <v>18</v>
          </cell>
          <cell r="D254">
            <v>0</v>
          </cell>
          <cell r="E254">
            <v>15</v>
          </cell>
          <cell r="F254">
            <v>-0.166666666666667</v>
          </cell>
          <cell r="G254" t="str">
            <v/>
          </cell>
        </row>
        <row r="255">
          <cell r="A255">
            <v>2039999</v>
          </cell>
          <cell r="B255" t="str">
            <v>其他国防支出</v>
          </cell>
          <cell r="C255">
            <v>18</v>
          </cell>
          <cell r="D255">
            <v>0</v>
          </cell>
          <cell r="E255">
            <v>15</v>
          </cell>
          <cell r="F255">
            <v>-0.166666666666667</v>
          </cell>
          <cell r="G255" t="str">
            <v/>
          </cell>
        </row>
        <row r="256">
          <cell r="A256">
            <v>204</v>
          </cell>
          <cell r="B256" t="str">
            <v>四、公共安全支出</v>
          </cell>
          <cell r="C256">
            <v>18680</v>
          </cell>
          <cell r="D256">
            <v>18685</v>
          </cell>
          <cell r="E256">
            <v>17755</v>
          </cell>
          <cell r="F256">
            <v>-0.0495182012847966</v>
          </cell>
          <cell r="G256">
            <v>0.95022745517795</v>
          </cell>
        </row>
        <row r="257">
          <cell r="A257">
            <v>20401</v>
          </cell>
          <cell r="B257" t="str">
            <v>武装警察部队</v>
          </cell>
          <cell r="C257">
            <v>0</v>
          </cell>
          <cell r="D257">
            <v>0</v>
          </cell>
          <cell r="E257">
            <v>0</v>
          </cell>
          <cell r="F257" t="str">
            <v/>
          </cell>
          <cell r="G257" t="str">
            <v/>
          </cell>
        </row>
        <row r="258">
          <cell r="A258">
            <v>2040101</v>
          </cell>
          <cell r="B258" t="str">
            <v>武装警察部队</v>
          </cell>
          <cell r="C258">
            <v>0</v>
          </cell>
          <cell r="D258">
            <v>0</v>
          </cell>
          <cell r="E258">
            <v>0</v>
          </cell>
          <cell r="F258" t="str">
            <v/>
          </cell>
          <cell r="G258" t="str">
            <v/>
          </cell>
        </row>
        <row r="259">
          <cell r="A259">
            <v>2040199</v>
          </cell>
          <cell r="B259" t="str">
            <v>其他武装警察部队支出</v>
          </cell>
          <cell r="C259">
            <v>0</v>
          </cell>
          <cell r="D259">
            <v>0</v>
          </cell>
          <cell r="E259">
            <v>0</v>
          </cell>
          <cell r="F259" t="str">
            <v/>
          </cell>
          <cell r="G259" t="str">
            <v/>
          </cell>
        </row>
        <row r="260">
          <cell r="A260">
            <v>20402</v>
          </cell>
          <cell r="B260" t="str">
            <v>公安</v>
          </cell>
          <cell r="C260">
            <v>17390</v>
          </cell>
          <cell r="D260">
            <v>17299</v>
          </cell>
          <cell r="E260">
            <v>16260</v>
          </cell>
          <cell r="F260">
            <v>-0.0649798734905118</v>
          </cell>
          <cell r="G260">
            <v>0.939938724781779</v>
          </cell>
        </row>
        <row r="261">
          <cell r="A261">
            <v>2040201</v>
          </cell>
          <cell r="B261" t="str">
            <v>行政运行</v>
          </cell>
          <cell r="C261">
            <v>10380</v>
          </cell>
          <cell r="D261">
            <v>10589</v>
          </cell>
          <cell r="E261">
            <v>9994</v>
          </cell>
          <cell r="F261">
            <v>-0.0371868978805395</v>
          </cell>
          <cell r="G261">
            <v>0.943809613750118</v>
          </cell>
        </row>
        <row r="262">
          <cell r="A262">
            <v>2040202</v>
          </cell>
          <cell r="B262" t="str">
            <v>一般行政管理事务</v>
          </cell>
          <cell r="C262">
            <v>468</v>
          </cell>
          <cell r="D262">
            <v>4255</v>
          </cell>
          <cell r="E262">
            <v>3677</v>
          </cell>
          <cell r="F262">
            <v>6.85683760683761</v>
          </cell>
          <cell r="G262">
            <v>0.864159811985899</v>
          </cell>
        </row>
        <row r="263">
          <cell r="A263">
            <v>2040203</v>
          </cell>
          <cell r="B263" t="str">
            <v>机关服务</v>
          </cell>
          <cell r="C263">
            <v>0</v>
          </cell>
          <cell r="D263">
            <v>0</v>
          </cell>
          <cell r="E263">
            <v>0</v>
          </cell>
          <cell r="F263" t="str">
            <v/>
          </cell>
          <cell r="G263" t="str">
            <v/>
          </cell>
        </row>
        <row r="264">
          <cell r="A264">
            <v>2040219</v>
          </cell>
          <cell r="B264" t="str">
            <v>信息化建设</v>
          </cell>
          <cell r="C264">
            <v>0</v>
          </cell>
          <cell r="D264">
            <v>0</v>
          </cell>
          <cell r="E264">
            <v>0</v>
          </cell>
          <cell r="F264" t="str">
            <v/>
          </cell>
          <cell r="G264" t="str">
            <v/>
          </cell>
        </row>
        <row r="265">
          <cell r="A265">
            <v>2040220</v>
          </cell>
          <cell r="B265" t="str">
            <v>执法办案</v>
          </cell>
          <cell r="C265">
            <v>1819</v>
          </cell>
          <cell r="D265">
            <v>157</v>
          </cell>
          <cell r="E265">
            <v>1138</v>
          </cell>
          <cell r="F265">
            <v>-0.374381528312259</v>
          </cell>
          <cell r="G265">
            <v>7.2484076433121</v>
          </cell>
        </row>
        <row r="266">
          <cell r="A266">
            <v>2040221</v>
          </cell>
          <cell r="B266" t="str">
            <v>特别业务</v>
          </cell>
          <cell r="C266">
            <v>0</v>
          </cell>
          <cell r="D266">
            <v>0</v>
          </cell>
          <cell r="E266">
            <v>0</v>
          </cell>
          <cell r="F266" t="str">
            <v/>
          </cell>
          <cell r="G266" t="str">
            <v/>
          </cell>
        </row>
        <row r="267">
          <cell r="A267">
            <v>2040222</v>
          </cell>
          <cell r="B267" t="str">
            <v>特勤业务</v>
          </cell>
          <cell r="C267">
            <v>0</v>
          </cell>
          <cell r="D267">
            <v>0</v>
          </cell>
          <cell r="E267">
            <v>0</v>
          </cell>
          <cell r="F267" t="str">
            <v/>
          </cell>
          <cell r="G267" t="str">
            <v/>
          </cell>
        </row>
        <row r="268">
          <cell r="A268">
            <v>2040223</v>
          </cell>
          <cell r="B268" t="str">
            <v>移民事务</v>
          </cell>
          <cell r="C268">
            <v>0</v>
          </cell>
          <cell r="D268">
            <v>0</v>
          </cell>
          <cell r="E268">
            <v>0</v>
          </cell>
          <cell r="F268" t="str">
            <v/>
          </cell>
          <cell r="G268" t="str">
            <v/>
          </cell>
        </row>
        <row r="269">
          <cell r="A269">
            <v>2040250</v>
          </cell>
          <cell r="B269" t="str">
            <v>事业运行</v>
          </cell>
          <cell r="C269">
            <v>0</v>
          </cell>
          <cell r="D269">
            <v>0</v>
          </cell>
          <cell r="E269">
            <v>0</v>
          </cell>
          <cell r="F269" t="str">
            <v/>
          </cell>
          <cell r="G269" t="str">
            <v/>
          </cell>
        </row>
        <row r="270">
          <cell r="A270">
            <v>2040299</v>
          </cell>
          <cell r="B270" t="str">
            <v>其他公安支出</v>
          </cell>
          <cell r="C270">
            <v>4723</v>
          </cell>
          <cell r="D270">
            <v>2298</v>
          </cell>
          <cell r="E270">
            <v>1451</v>
          </cell>
          <cell r="F270">
            <v>-0.69278001270379</v>
          </cell>
          <cell r="G270">
            <v>0.63141862489121</v>
          </cell>
        </row>
        <row r="271">
          <cell r="A271">
            <v>20403</v>
          </cell>
          <cell r="B271" t="str">
            <v>国家安全</v>
          </cell>
          <cell r="C271">
            <v>0</v>
          </cell>
          <cell r="D271">
            <v>0</v>
          </cell>
          <cell r="E271">
            <v>0</v>
          </cell>
          <cell r="F271" t="str">
            <v/>
          </cell>
          <cell r="G271" t="str">
            <v/>
          </cell>
        </row>
        <row r="272">
          <cell r="A272">
            <v>2040301</v>
          </cell>
          <cell r="B272" t="str">
            <v>行政运行</v>
          </cell>
          <cell r="C272">
            <v>0</v>
          </cell>
          <cell r="D272">
            <v>0</v>
          </cell>
          <cell r="E272">
            <v>0</v>
          </cell>
          <cell r="F272" t="str">
            <v/>
          </cell>
          <cell r="G272" t="str">
            <v/>
          </cell>
        </row>
        <row r="273">
          <cell r="A273">
            <v>2040302</v>
          </cell>
          <cell r="B273" t="str">
            <v>一般行政管理事务</v>
          </cell>
          <cell r="C273">
            <v>0</v>
          </cell>
          <cell r="D273">
            <v>0</v>
          </cell>
          <cell r="E273">
            <v>0</v>
          </cell>
          <cell r="F273" t="str">
            <v/>
          </cell>
          <cell r="G273" t="str">
            <v/>
          </cell>
        </row>
        <row r="274">
          <cell r="A274">
            <v>2040303</v>
          </cell>
          <cell r="B274" t="str">
            <v>机关服务</v>
          </cell>
          <cell r="C274">
            <v>0</v>
          </cell>
          <cell r="D274">
            <v>0</v>
          </cell>
          <cell r="E274">
            <v>0</v>
          </cell>
          <cell r="F274" t="str">
            <v/>
          </cell>
          <cell r="G274" t="str">
            <v/>
          </cell>
        </row>
        <row r="275">
          <cell r="A275">
            <v>2040304</v>
          </cell>
          <cell r="B275" t="str">
            <v>安全业务</v>
          </cell>
          <cell r="C275">
            <v>0</v>
          </cell>
          <cell r="D275">
            <v>0</v>
          </cell>
          <cell r="E275">
            <v>0</v>
          </cell>
          <cell r="F275" t="str">
            <v/>
          </cell>
          <cell r="G275" t="str">
            <v/>
          </cell>
        </row>
        <row r="276">
          <cell r="A276">
            <v>2040350</v>
          </cell>
          <cell r="B276" t="str">
            <v>事业运行</v>
          </cell>
          <cell r="C276">
            <v>0</v>
          </cell>
          <cell r="D276">
            <v>0</v>
          </cell>
          <cell r="E276">
            <v>0</v>
          </cell>
          <cell r="F276" t="str">
            <v/>
          </cell>
          <cell r="G276" t="str">
            <v/>
          </cell>
        </row>
        <row r="277">
          <cell r="A277">
            <v>2040399</v>
          </cell>
          <cell r="B277" t="str">
            <v>其他国家安全支出</v>
          </cell>
          <cell r="C277">
            <v>0</v>
          </cell>
          <cell r="D277">
            <v>0</v>
          </cell>
          <cell r="E277">
            <v>0</v>
          </cell>
          <cell r="F277" t="str">
            <v/>
          </cell>
          <cell r="G277" t="str">
            <v/>
          </cell>
        </row>
        <row r="278">
          <cell r="A278">
            <v>20404</v>
          </cell>
          <cell r="B278" t="str">
            <v>检察</v>
          </cell>
          <cell r="C278">
            <v>7</v>
          </cell>
          <cell r="D278">
            <v>14</v>
          </cell>
          <cell r="E278">
            <v>18</v>
          </cell>
          <cell r="F278">
            <v>1.57142857142857</v>
          </cell>
          <cell r="G278">
            <v>1.28571428571429</v>
          </cell>
        </row>
        <row r="279">
          <cell r="A279">
            <v>2040401</v>
          </cell>
          <cell r="B279" t="str">
            <v>行政运行</v>
          </cell>
          <cell r="C279">
            <v>0</v>
          </cell>
          <cell r="D279">
            <v>14</v>
          </cell>
          <cell r="E279">
            <v>11</v>
          </cell>
          <cell r="F279" t="str">
            <v/>
          </cell>
          <cell r="G279">
            <v>0.785714285714286</v>
          </cell>
        </row>
        <row r="280">
          <cell r="A280">
            <v>2040402</v>
          </cell>
          <cell r="B280" t="str">
            <v>一般行政管理事务</v>
          </cell>
          <cell r="C280">
            <v>0</v>
          </cell>
          <cell r="D280">
            <v>0</v>
          </cell>
          <cell r="E280">
            <v>0</v>
          </cell>
          <cell r="F280" t="str">
            <v/>
          </cell>
          <cell r="G280" t="str">
            <v/>
          </cell>
        </row>
        <row r="281">
          <cell r="A281">
            <v>2040403</v>
          </cell>
          <cell r="B281" t="str">
            <v>机关服务</v>
          </cell>
          <cell r="C281">
            <v>0</v>
          </cell>
          <cell r="D281">
            <v>0</v>
          </cell>
          <cell r="E281">
            <v>0</v>
          </cell>
          <cell r="F281" t="str">
            <v/>
          </cell>
          <cell r="G281" t="str">
            <v/>
          </cell>
        </row>
        <row r="282">
          <cell r="A282">
            <v>2040409</v>
          </cell>
          <cell r="B282" t="str">
            <v>“两房”建设</v>
          </cell>
          <cell r="C282">
            <v>0</v>
          </cell>
          <cell r="D282">
            <v>0</v>
          </cell>
          <cell r="E282">
            <v>0</v>
          </cell>
          <cell r="F282" t="str">
            <v/>
          </cell>
          <cell r="G282" t="str">
            <v/>
          </cell>
        </row>
        <row r="283">
          <cell r="A283">
            <v>2040410</v>
          </cell>
          <cell r="B283" t="str">
            <v>检察监督</v>
          </cell>
          <cell r="C283">
            <v>0</v>
          </cell>
          <cell r="D283">
            <v>0</v>
          </cell>
          <cell r="E283">
            <v>0</v>
          </cell>
          <cell r="F283" t="str">
            <v/>
          </cell>
          <cell r="G283" t="str">
            <v/>
          </cell>
        </row>
        <row r="284">
          <cell r="A284">
            <v>2040450</v>
          </cell>
          <cell r="B284" t="str">
            <v>事业运行</v>
          </cell>
          <cell r="C284">
            <v>0</v>
          </cell>
          <cell r="D284">
            <v>0</v>
          </cell>
          <cell r="E284">
            <v>0</v>
          </cell>
          <cell r="F284" t="str">
            <v/>
          </cell>
          <cell r="G284" t="str">
            <v/>
          </cell>
        </row>
        <row r="285">
          <cell r="A285">
            <v>2040499</v>
          </cell>
          <cell r="B285" t="str">
            <v>其他检察支出</v>
          </cell>
          <cell r="C285">
            <v>7</v>
          </cell>
          <cell r="D285">
            <v>0</v>
          </cell>
          <cell r="E285">
            <v>7</v>
          </cell>
          <cell r="F285">
            <v>0</v>
          </cell>
          <cell r="G285" t="str">
            <v/>
          </cell>
        </row>
        <row r="286">
          <cell r="A286">
            <v>20405</v>
          </cell>
          <cell r="B286" t="str">
            <v>法院</v>
          </cell>
          <cell r="C286">
            <v>100</v>
          </cell>
          <cell r="D286">
            <v>59</v>
          </cell>
          <cell r="E286">
            <v>117</v>
          </cell>
          <cell r="F286">
            <v>0.17</v>
          </cell>
          <cell r="G286">
            <v>1.98305084745763</v>
          </cell>
        </row>
        <row r="287">
          <cell r="A287">
            <v>2040501</v>
          </cell>
          <cell r="B287" t="str">
            <v>行政运行</v>
          </cell>
          <cell r="C287">
            <v>87</v>
          </cell>
          <cell r="D287">
            <v>59</v>
          </cell>
          <cell r="E287">
            <v>97</v>
          </cell>
          <cell r="F287">
            <v>0.114942528735632</v>
          </cell>
          <cell r="G287">
            <v>1.64406779661017</v>
          </cell>
        </row>
        <row r="288">
          <cell r="A288">
            <v>2040502</v>
          </cell>
          <cell r="B288" t="str">
            <v>一般行政管理事务</v>
          </cell>
          <cell r="C288">
            <v>0</v>
          </cell>
          <cell r="D288">
            <v>0</v>
          </cell>
          <cell r="E288">
            <v>0</v>
          </cell>
          <cell r="F288" t="str">
            <v/>
          </cell>
          <cell r="G288" t="str">
            <v/>
          </cell>
        </row>
        <row r="289">
          <cell r="A289">
            <v>2040503</v>
          </cell>
          <cell r="B289" t="str">
            <v>机关服务</v>
          </cell>
          <cell r="C289">
            <v>0</v>
          </cell>
          <cell r="D289">
            <v>0</v>
          </cell>
          <cell r="E289">
            <v>0</v>
          </cell>
          <cell r="F289" t="str">
            <v/>
          </cell>
          <cell r="G289" t="str">
            <v/>
          </cell>
        </row>
        <row r="290">
          <cell r="A290">
            <v>2040504</v>
          </cell>
          <cell r="B290" t="str">
            <v>案件审判</v>
          </cell>
          <cell r="C290">
            <v>0</v>
          </cell>
          <cell r="D290">
            <v>0</v>
          </cell>
          <cell r="E290">
            <v>0</v>
          </cell>
          <cell r="F290" t="str">
            <v/>
          </cell>
          <cell r="G290" t="str">
            <v/>
          </cell>
        </row>
        <row r="291">
          <cell r="A291">
            <v>2040505</v>
          </cell>
          <cell r="B291" t="str">
            <v>案件执行</v>
          </cell>
          <cell r="C291">
            <v>0</v>
          </cell>
          <cell r="D291">
            <v>0</v>
          </cell>
          <cell r="E291">
            <v>0</v>
          </cell>
          <cell r="F291" t="str">
            <v/>
          </cell>
          <cell r="G291" t="str">
            <v/>
          </cell>
        </row>
        <row r="292">
          <cell r="A292">
            <v>2040506</v>
          </cell>
          <cell r="B292" t="str">
            <v>“两庭”建设</v>
          </cell>
          <cell r="C292">
            <v>0</v>
          </cell>
          <cell r="D292">
            <v>0</v>
          </cell>
          <cell r="E292">
            <v>0</v>
          </cell>
          <cell r="F292" t="str">
            <v/>
          </cell>
          <cell r="G292" t="str">
            <v/>
          </cell>
        </row>
        <row r="293">
          <cell r="A293">
            <v>2040550</v>
          </cell>
          <cell r="B293" t="str">
            <v>事业运行</v>
          </cell>
          <cell r="C293">
            <v>0</v>
          </cell>
          <cell r="D293">
            <v>0</v>
          </cell>
          <cell r="E293">
            <v>0</v>
          </cell>
          <cell r="F293" t="str">
            <v/>
          </cell>
          <cell r="G293" t="str">
            <v/>
          </cell>
        </row>
        <row r="294">
          <cell r="A294">
            <v>2040599</v>
          </cell>
          <cell r="B294" t="str">
            <v>其他法院支出</v>
          </cell>
          <cell r="C294">
            <v>13</v>
          </cell>
          <cell r="D294">
            <v>0</v>
          </cell>
          <cell r="E294">
            <v>20</v>
          </cell>
          <cell r="F294">
            <v>0.538461538461539</v>
          </cell>
          <cell r="G294" t="str">
            <v/>
          </cell>
        </row>
        <row r="295">
          <cell r="A295">
            <v>20406</v>
          </cell>
          <cell r="B295" t="str">
            <v>司法</v>
          </cell>
          <cell r="C295">
            <v>1124</v>
          </cell>
          <cell r="D295">
            <v>1313</v>
          </cell>
          <cell r="E295">
            <v>1341</v>
          </cell>
          <cell r="F295">
            <v>0.193060498220641</v>
          </cell>
          <cell r="G295">
            <v>1.02132520944402</v>
          </cell>
        </row>
        <row r="296">
          <cell r="A296">
            <v>2040601</v>
          </cell>
          <cell r="B296" t="str">
            <v>行政运行</v>
          </cell>
          <cell r="C296">
            <v>753</v>
          </cell>
          <cell r="D296">
            <v>973</v>
          </cell>
          <cell r="E296">
            <v>964</v>
          </cell>
          <cell r="F296">
            <v>0.280212483399734</v>
          </cell>
          <cell r="G296">
            <v>0.990750256937307</v>
          </cell>
        </row>
        <row r="297">
          <cell r="A297">
            <v>2040602</v>
          </cell>
          <cell r="B297" t="str">
            <v>一般行政管理事务</v>
          </cell>
          <cell r="C297">
            <v>127</v>
          </cell>
          <cell r="D297">
            <v>0</v>
          </cell>
          <cell r="E297">
            <v>11</v>
          </cell>
          <cell r="F297">
            <v>-0.913385826771654</v>
          </cell>
          <cell r="G297" t="str">
            <v/>
          </cell>
        </row>
        <row r="298">
          <cell r="A298">
            <v>2040603</v>
          </cell>
          <cell r="B298" t="str">
            <v>机关服务</v>
          </cell>
          <cell r="C298">
            <v>0</v>
          </cell>
          <cell r="D298">
            <v>20</v>
          </cell>
          <cell r="E298">
            <v>20</v>
          </cell>
          <cell r="F298" t="str">
            <v/>
          </cell>
          <cell r="G298">
            <v>1</v>
          </cell>
        </row>
        <row r="299">
          <cell r="A299">
            <v>2040604</v>
          </cell>
          <cell r="B299" t="str">
            <v>基层司法业务</v>
          </cell>
          <cell r="C299">
            <v>54</v>
          </cell>
          <cell r="D299">
            <v>101</v>
          </cell>
          <cell r="E299">
            <v>77</v>
          </cell>
          <cell r="F299">
            <v>0.425925925925926</v>
          </cell>
          <cell r="G299">
            <v>0.762376237623762</v>
          </cell>
        </row>
        <row r="300">
          <cell r="A300">
            <v>2040605</v>
          </cell>
          <cell r="B300" t="str">
            <v>普法宣传</v>
          </cell>
          <cell r="C300">
            <v>38</v>
          </cell>
          <cell r="D300">
            <v>28</v>
          </cell>
          <cell r="E300">
            <v>11</v>
          </cell>
          <cell r="F300">
            <v>-0.710526315789474</v>
          </cell>
          <cell r="G300">
            <v>0.392857142857143</v>
          </cell>
        </row>
        <row r="301">
          <cell r="A301">
            <v>2040606</v>
          </cell>
          <cell r="B301" t="str">
            <v>律师管理</v>
          </cell>
          <cell r="C301">
            <v>50</v>
          </cell>
          <cell r="D301">
            <v>50</v>
          </cell>
          <cell r="E301">
            <v>50</v>
          </cell>
          <cell r="F301">
            <v>0</v>
          </cell>
          <cell r="G301">
            <v>1</v>
          </cell>
        </row>
        <row r="302">
          <cell r="A302">
            <v>2040607</v>
          </cell>
          <cell r="B302" t="str">
            <v>公共法律服务</v>
          </cell>
          <cell r="C302">
            <v>52</v>
          </cell>
          <cell r="D302">
            <v>99</v>
          </cell>
          <cell r="E302">
            <v>95</v>
          </cell>
          <cell r="F302">
            <v>0.826923076923077</v>
          </cell>
          <cell r="G302">
            <v>0.95959595959596</v>
          </cell>
        </row>
        <row r="303">
          <cell r="A303">
            <v>2040608</v>
          </cell>
          <cell r="B303" t="str">
            <v>国家统一法律职业资格考试</v>
          </cell>
          <cell r="C303">
            <v>0</v>
          </cell>
          <cell r="D303">
            <v>0</v>
          </cell>
          <cell r="E303">
            <v>0</v>
          </cell>
          <cell r="F303" t="str">
            <v/>
          </cell>
          <cell r="G303" t="str">
            <v/>
          </cell>
        </row>
        <row r="304">
          <cell r="A304">
            <v>2040610</v>
          </cell>
          <cell r="B304" t="str">
            <v>社区矫正</v>
          </cell>
          <cell r="C304">
            <v>50</v>
          </cell>
          <cell r="D304">
            <v>0</v>
          </cell>
          <cell r="E304">
            <v>102</v>
          </cell>
          <cell r="F304">
            <v>1.04</v>
          </cell>
          <cell r="G304" t="str">
            <v/>
          </cell>
        </row>
        <row r="305">
          <cell r="A305">
            <v>2040612</v>
          </cell>
          <cell r="B305" t="str">
            <v>法治建设</v>
          </cell>
          <cell r="C305">
            <v>0</v>
          </cell>
          <cell r="D305">
            <v>0</v>
          </cell>
          <cell r="E305">
            <v>8</v>
          </cell>
          <cell r="F305" t="str">
            <v/>
          </cell>
          <cell r="G305" t="str">
            <v/>
          </cell>
        </row>
        <row r="306">
          <cell r="A306">
            <v>2040613</v>
          </cell>
          <cell r="B306" t="str">
            <v>信息化建设</v>
          </cell>
          <cell r="C306">
            <v>0</v>
          </cell>
          <cell r="D306">
            <v>0</v>
          </cell>
          <cell r="E306">
            <v>0</v>
          </cell>
          <cell r="F306" t="str">
            <v/>
          </cell>
          <cell r="G306" t="str">
            <v/>
          </cell>
        </row>
        <row r="307">
          <cell r="A307">
            <v>2040650</v>
          </cell>
          <cell r="B307" t="str">
            <v>事业运行</v>
          </cell>
          <cell r="C307">
            <v>0</v>
          </cell>
          <cell r="D307">
            <v>0</v>
          </cell>
          <cell r="E307">
            <v>0</v>
          </cell>
          <cell r="F307" t="str">
            <v/>
          </cell>
          <cell r="G307" t="str">
            <v/>
          </cell>
        </row>
        <row r="308">
          <cell r="A308">
            <v>2040699</v>
          </cell>
          <cell r="B308" t="str">
            <v>其他司法支出</v>
          </cell>
          <cell r="C308">
            <v>0</v>
          </cell>
          <cell r="D308">
            <v>42</v>
          </cell>
          <cell r="E308">
            <v>3</v>
          </cell>
          <cell r="F308" t="str">
            <v/>
          </cell>
          <cell r="G308">
            <v>0.0714285714285714</v>
          </cell>
        </row>
        <row r="309">
          <cell r="A309">
            <v>20407</v>
          </cell>
          <cell r="B309" t="str">
            <v>监狱</v>
          </cell>
          <cell r="C309">
            <v>0</v>
          </cell>
          <cell r="D309">
            <v>0</v>
          </cell>
          <cell r="E309">
            <v>0</v>
          </cell>
          <cell r="F309" t="str">
            <v/>
          </cell>
          <cell r="G309" t="str">
            <v/>
          </cell>
        </row>
        <row r="310">
          <cell r="A310">
            <v>2040701</v>
          </cell>
          <cell r="B310" t="str">
            <v>行政运行</v>
          </cell>
          <cell r="C310">
            <v>0</v>
          </cell>
          <cell r="D310">
            <v>0</v>
          </cell>
          <cell r="E310">
            <v>0</v>
          </cell>
          <cell r="F310" t="str">
            <v/>
          </cell>
          <cell r="G310" t="str">
            <v/>
          </cell>
        </row>
        <row r="311">
          <cell r="A311">
            <v>2040702</v>
          </cell>
          <cell r="B311" t="str">
            <v>一般行政管理事务</v>
          </cell>
          <cell r="C311">
            <v>0</v>
          </cell>
          <cell r="D311">
            <v>0</v>
          </cell>
          <cell r="E311">
            <v>0</v>
          </cell>
          <cell r="F311" t="str">
            <v/>
          </cell>
          <cell r="G311" t="str">
            <v/>
          </cell>
        </row>
        <row r="312">
          <cell r="A312">
            <v>2040703</v>
          </cell>
          <cell r="B312" t="str">
            <v>机关服务</v>
          </cell>
          <cell r="C312">
            <v>0</v>
          </cell>
          <cell r="D312">
            <v>0</v>
          </cell>
          <cell r="E312">
            <v>0</v>
          </cell>
          <cell r="F312" t="str">
            <v/>
          </cell>
          <cell r="G312" t="str">
            <v/>
          </cell>
        </row>
        <row r="313">
          <cell r="A313">
            <v>2040704</v>
          </cell>
          <cell r="B313" t="str">
            <v>罪犯生活及医疗卫生</v>
          </cell>
          <cell r="C313">
            <v>0</v>
          </cell>
          <cell r="D313">
            <v>0</v>
          </cell>
          <cell r="E313">
            <v>0</v>
          </cell>
          <cell r="F313" t="str">
            <v/>
          </cell>
          <cell r="G313" t="str">
            <v/>
          </cell>
        </row>
        <row r="314">
          <cell r="A314">
            <v>2040705</v>
          </cell>
          <cell r="B314" t="str">
            <v>监狱业务及罪犯改造</v>
          </cell>
          <cell r="C314">
            <v>0</v>
          </cell>
          <cell r="D314">
            <v>0</v>
          </cell>
          <cell r="E314">
            <v>0</v>
          </cell>
          <cell r="F314" t="str">
            <v/>
          </cell>
          <cell r="G314" t="str">
            <v/>
          </cell>
        </row>
        <row r="315">
          <cell r="A315">
            <v>2040706</v>
          </cell>
          <cell r="B315" t="str">
            <v>狱政设施建设</v>
          </cell>
          <cell r="C315">
            <v>0</v>
          </cell>
          <cell r="D315">
            <v>0</v>
          </cell>
          <cell r="E315">
            <v>0</v>
          </cell>
          <cell r="F315" t="str">
            <v/>
          </cell>
          <cell r="G315" t="str">
            <v/>
          </cell>
        </row>
        <row r="316">
          <cell r="A316">
            <v>2040707</v>
          </cell>
          <cell r="B316" t="str">
            <v>信息化建设</v>
          </cell>
          <cell r="C316">
            <v>0</v>
          </cell>
          <cell r="D316">
            <v>0</v>
          </cell>
          <cell r="E316">
            <v>0</v>
          </cell>
          <cell r="F316" t="str">
            <v/>
          </cell>
          <cell r="G316" t="str">
            <v/>
          </cell>
        </row>
        <row r="317">
          <cell r="A317">
            <v>2040750</v>
          </cell>
          <cell r="B317" t="str">
            <v>事业运行</v>
          </cell>
          <cell r="C317">
            <v>0</v>
          </cell>
          <cell r="D317">
            <v>0</v>
          </cell>
          <cell r="E317">
            <v>0</v>
          </cell>
          <cell r="F317" t="str">
            <v/>
          </cell>
          <cell r="G317" t="str">
            <v/>
          </cell>
        </row>
        <row r="318">
          <cell r="A318">
            <v>2040799</v>
          </cell>
          <cell r="B318" t="str">
            <v>其他监狱支出</v>
          </cell>
          <cell r="C318">
            <v>0</v>
          </cell>
          <cell r="D318">
            <v>0</v>
          </cell>
          <cell r="E318">
            <v>0</v>
          </cell>
          <cell r="F318" t="str">
            <v/>
          </cell>
          <cell r="G318" t="str">
            <v/>
          </cell>
        </row>
        <row r="319">
          <cell r="A319">
            <v>20408</v>
          </cell>
          <cell r="B319" t="str">
            <v>强制隔离戒毒</v>
          </cell>
          <cell r="C319">
            <v>0</v>
          </cell>
          <cell r="D319">
            <v>0</v>
          </cell>
          <cell r="E319">
            <v>0</v>
          </cell>
          <cell r="F319" t="str">
            <v/>
          </cell>
          <cell r="G319" t="str">
            <v/>
          </cell>
        </row>
        <row r="320">
          <cell r="A320">
            <v>2040801</v>
          </cell>
          <cell r="B320" t="str">
            <v>行政运行</v>
          </cell>
          <cell r="C320">
            <v>0</v>
          </cell>
          <cell r="D320">
            <v>0</v>
          </cell>
          <cell r="E320">
            <v>0</v>
          </cell>
          <cell r="F320" t="str">
            <v/>
          </cell>
          <cell r="G320" t="str">
            <v/>
          </cell>
        </row>
        <row r="321">
          <cell r="A321">
            <v>2040802</v>
          </cell>
          <cell r="B321" t="str">
            <v>一般行政管理事务</v>
          </cell>
          <cell r="C321">
            <v>0</v>
          </cell>
          <cell r="D321">
            <v>0</v>
          </cell>
          <cell r="E321">
            <v>0</v>
          </cell>
          <cell r="F321" t="str">
            <v/>
          </cell>
          <cell r="G321" t="str">
            <v/>
          </cell>
        </row>
        <row r="322">
          <cell r="A322">
            <v>2040803</v>
          </cell>
          <cell r="B322" t="str">
            <v>机关服务</v>
          </cell>
          <cell r="C322">
            <v>0</v>
          </cell>
          <cell r="D322">
            <v>0</v>
          </cell>
          <cell r="E322">
            <v>0</v>
          </cell>
          <cell r="F322" t="str">
            <v/>
          </cell>
          <cell r="G322" t="str">
            <v/>
          </cell>
        </row>
        <row r="323">
          <cell r="A323">
            <v>2040804</v>
          </cell>
          <cell r="B323" t="str">
            <v>强制隔离戒毒人员生活</v>
          </cell>
          <cell r="C323">
            <v>0</v>
          </cell>
          <cell r="D323">
            <v>0</v>
          </cell>
          <cell r="E323">
            <v>0</v>
          </cell>
          <cell r="F323" t="str">
            <v/>
          </cell>
          <cell r="G323" t="str">
            <v/>
          </cell>
        </row>
        <row r="324">
          <cell r="A324">
            <v>2040805</v>
          </cell>
          <cell r="B324" t="str">
            <v>强制隔离戒毒人员教育</v>
          </cell>
          <cell r="C324">
            <v>0</v>
          </cell>
          <cell r="D324">
            <v>0</v>
          </cell>
          <cell r="E324">
            <v>0</v>
          </cell>
          <cell r="F324" t="str">
            <v/>
          </cell>
          <cell r="G324" t="str">
            <v/>
          </cell>
        </row>
        <row r="325">
          <cell r="A325">
            <v>2040806</v>
          </cell>
          <cell r="B325" t="str">
            <v>所政设施建设</v>
          </cell>
          <cell r="C325">
            <v>0</v>
          </cell>
          <cell r="D325">
            <v>0</v>
          </cell>
          <cell r="E325">
            <v>0</v>
          </cell>
          <cell r="F325" t="str">
            <v/>
          </cell>
          <cell r="G325" t="str">
            <v/>
          </cell>
        </row>
        <row r="326">
          <cell r="A326">
            <v>2040807</v>
          </cell>
          <cell r="B326" t="str">
            <v>信息化建设</v>
          </cell>
          <cell r="C326">
            <v>0</v>
          </cell>
          <cell r="D326">
            <v>0</v>
          </cell>
          <cell r="E326">
            <v>0</v>
          </cell>
          <cell r="F326" t="str">
            <v/>
          </cell>
          <cell r="G326" t="str">
            <v/>
          </cell>
        </row>
        <row r="327">
          <cell r="A327">
            <v>2040850</v>
          </cell>
          <cell r="B327" t="str">
            <v>事业运行</v>
          </cell>
          <cell r="C327">
            <v>0</v>
          </cell>
          <cell r="D327">
            <v>0</v>
          </cell>
          <cell r="E327">
            <v>0</v>
          </cell>
          <cell r="F327" t="str">
            <v/>
          </cell>
          <cell r="G327" t="str">
            <v/>
          </cell>
        </row>
        <row r="328">
          <cell r="A328">
            <v>2040899</v>
          </cell>
          <cell r="B328" t="str">
            <v>其他强制隔离戒毒支出</v>
          </cell>
          <cell r="C328">
            <v>0</v>
          </cell>
          <cell r="D328">
            <v>0</v>
          </cell>
          <cell r="E328">
            <v>0</v>
          </cell>
          <cell r="F328" t="str">
            <v/>
          </cell>
          <cell r="G328" t="str">
            <v/>
          </cell>
        </row>
        <row r="329">
          <cell r="A329">
            <v>20409</v>
          </cell>
          <cell r="B329" t="str">
            <v>国家保密</v>
          </cell>
          <cell r="C329">
            <v>0</v>
          </cell>
          <cell r="D329">
            <v>0</v>
          </cell>
          <cell r="E329">
            <v>0</v>
          </cell>
          <cell r="F329" t="str">
            <v/>
          </cell>
          <cell r="G329" t="str">
            <v/>
          </cell>
        </row>
        <row r="330">
          <cell r="A330">
            <v>2040901</v>
          </cell>
          <cell r="B330" t="str">
            <v>行政运行</v>
          </cell>
          <cell r="C330">
            <v>0</v>
          </cell>
          <cell r="D330">
            <v>0</v>
          </cell>
          <cell r="E330">
            <v>0</v>
          </cell>
          <cell r="F330" t="str">
            <v/>
          </cell>
          <cell r="G330" t="str">
            <v/>
          </cell>
        </row>
        <row r="331">
          <cell r="A331">
            <v>2040902</v>
          </cell>
          <cell r="B331" t="str">
            <v>一般行政管理事务</v>
          </cell>
          <cell r="C331">
            <v>0</v>
          </cell>
          <cell r="D331">
            <v>0</v>
          </cell>
          <cell r="E331">
            <v>0</v>
          </cell>
          <cell r="F331" t="str">
            <v/>
          </cell>
          <cell r="G331" t="str">
            <v/>
          </cell>
        </row>
        <row r="332">
          <cell r="A332">
            <v>2040903</v>
          </cell>
          <cell r="B332" t="str">
            <v>机关服务</v>
          </cell>
          <cell r="C332">
            <v>0</v>
          </cell>
          <cell r="D332">
            <v>0</v>
          </cell>
          <cell r="E332">
            <v>0</v>
          </cell>
          <cell r="F332" t="str">
            <v/>
          </cell>
          <cell r="G332" t="str">
            <v/>
          </cell>
        </row>
        <row r="333">
          <cell r="A333">
            <v>2040904</v>
          </cell>
          <cell r="B333" t="str">
            <v>保密技术</v>
          </cell>
          <cell r="C333">
            <v>0</v>
          </cell>
          <cell r="D333">
            <v>0</v>
          </cell>
          <cell r="E333">
            <v>0</v>
          </cell>
          <cell r="F333" t="str">
            <v/>
          </cell>
          <cell r="G333" t="str">
            <v/>
          </cell>
        </row>
        <row r="334">
          <cell r="A334">
            <v>2040905</v>
          </cell>
          <cell r="B334" t="str">
            <v>保密管理</v>
          </cell>
          <cell r="C334">
            <v>0</v>
          </cell>
          <cell r="D334">
            <v>0</v>
          </cell>
          <cell r="E334">
            <v>0</v>
          </cell>
          <cell r="F334" t="str">
            <v/>
          </cell>
          <cell r="G334" t="str">
            <v/>
          </cell>
        </row>
        <row r="335">
          <cell r="A335">
            <v>2040950</v>
          </cell>
          <cell r="B335" t="str">
            <v>事业运行</v>
          </cell>
          <cell r="C335">
            <v>0</v>
          </cell>
          <cell r="D335">
            <v>0</v>
          </cell>
          <cell r="E335">
            <v>0</v>
          </cell>
          <cell r="F335" t="str">
            <v/>
          </cell>
          <cell r="G335" t="str">
            <v/>
          </cell>
        </row>
        <row r="336">
          <cell r="A336">
            <v>2040999</v>
          </cell>
          <cell r="B336" t="str">
            <v>其他国家保密支出</v>
          </cell>
          <cell r="C336">
            <v>0</v>
          </cell>
          <cell r="D336">
            <v>0</v>
          </cell>
          <cell r="E336">
            <v>0</v>
          </cell>
          <cell r="F336" t="str">
            <v/>
          </cell>
          <cell r="G336" t="str">
            <v/>
          </cell>
        </row>
        <row r="337">
          <cell r="A337">
            <v>20410</v>
          </cell>
          <cell r="B337" t="str">
            <v>缉私警察</v>
          </cell>
          <cell r="C337">
            <v>0</v>
          </cell>
          <cell r="D337">
            <v>0</v>
          </cell>
          <cell r="E337">
            <v>0</v>
          </cell>
          <cell r="F337" t="str">
            <v/>
          </cell>
          <cell r="G337" t="str">
            <v/>
          </cell>
        </row>
        <row r="338">
          <cell r="A338">
            <v>2041001</v>
          </cell>
          <cell r="B338" t="str">
            <v>行政运行</v>
          </cell>
          <cell r="C338">
            <v>0</v>
          </cell>
          <cell r="D338">
            <v>0</v>
          </cell>
          <cell r="E338">
            <v>0</v>
          </cell>
          <cell r="F338" t="str">
            <v/>
          </cell>
          <cell r="G338" t="str">
            <v/>
          </cell>
        </row>
        <row r="339">
          <cell r="A339">
            <v>2041002</v>
          </cell>
          <cell r="B339" t="str">
            <v>一般行政管理事务</v>
          </cell>
          <cell r="C339">
            <v>0</v>
          </cell>
          <cell r="D339">
            <v>0</v>
          </cell>
          <cell r="E339">
            <v>0</v>
          </cell>
          <cell r="F339" t="str">
            <v/>
          </cell>
          <cell r="G339" t="str">
            <v/>
          </cell>
        </row>
        <row r="340">
          <cell r="A340">
            <v>2041006</v>
          </cell>
          <cell r="B340" t="str">
            <v>信息化建设</v>
          </cell>
          <cell r="C340">
            <v>0</v>
          </cell>
          <cell r="D340">
            <v>0</v>
          </cell>
          <cell r="E340">
            <v>0</v>
          </cell>
          <cell r="F340" t="str">
            <v/>
          </cell>
          <cell r="G340" t="str">
            <v/>
          </cell>
        </row>
        <row r="341">
          <cell r="A341">
            <v>2041007</v>
          </cell>
          <cell r="B341" t="str">
            <v>缉私业务</v>
          </cell>
          <cell r="C341">
            <v>0</v>
          </cell>
          <cell r="D341">
            <v>0</v>
          </cell>
          <cell r="E341">
            <v>0</v>
          </cell>
          <cell r="F341" t="str">
            <v/>
          </cell>
          <cell r="G341" t="str">
            <v/>
          </cell>
        </row>
        <row r="342">
          <cell r="A342">
            <v>2041099</v>
          </cell>
          <cell r="B342" t="str">
            <v>其他缉私警察支出</v>
          </cell>
          <cell r="C342">
            <v>0</v>
          </cell>
          <cell r="D342">
            <v>0</v>
          </cell>
          <cell r="E342">
            <v>0</v>
          </cell>
          <cell r="F342" t="str">
            <v/>
          </cell>
          <cell r="G342" t="str">
            <v/>
          </cell>
        </row>
        <row r="343">
          <cell r="A343">
            <v>20499</v>
          </cell>
          <cell r="B343" t="str">
            <v>其他公共安全支出</v>
          </cell>
          <cell r="C343">
            <v>59</v>
          </cell>
          <cell r="D343">
            <v>0</v>
          </cell>
          <cell r="E343">
            <v>19</v>
          </cell>
          <cell r="F343">
            <v>-0.677966101694915</v>
          </cell>
          <cell r="G343" t="str">
            <v/>
          </cell>
        </row>
        <row r="344">
          <cell r="A344">
            <v>2049902</v>
          </cell>
          <cell r="B344" t="str">
            <v>国家司法救助支出</v>
          </cell>
          <cell r="C344">
            <v>0</v>
          </cell>
          <cell r="D344">
            <v>0</v>
          </cell>
          <cell r="E344">
            <v>0</v>
          </cell>
          <cell r="F344" t="str">
            <v/>
          </cell>
          <cell r="G344" t="str">
            <v/>
          </cell>
        </row>
        <row r="345">
          <cell r="A345">
            <v>2049999</v>
          </cell>
          <cell r="B345" t="str">
            <v>其他公共安全支出</v>
          </cell>
          <cell r="C345">
            <v>59</v>
          </cell>
          <cell r="D345">
            <v>0</v>
          </cell>
          <cell r="E345">
            <v>19</v>
          </cell>
          <cell r="F345">
            <v>-0.677966101694915</v>
          </cell>
          <cell r="G345" t="str">
            <v/>
          </cell>
        </row>
        <row r="346">
          <cell r="A346">
            <v>205</v>
          </cell>
          <cell r="B346" t="str">
            <v>五、教育支出</v>
          </cell>
          <cell r="C346">
            <v>83928</v>
          </cell>
          <cell r="D346">
            <v>75211</v>
          </cell>
          <cell r="E346">
            <v>84260</v>
          </cell>
          <cell r="F346">
            <v>0.00395577161376415</v>
          </cell>
          <cell r="G346">
            <v>1.12031484756219</v>
          </cell>
        </row>
        <row r="347">
          <cell r="A347">
            <v>20501</v>
          </cell>
          <cell r="B347" t="str">
            <v>教育管理事务</v>
          </cell>
          <cell r="C347">
            <v>932</v>
          </cell>
          <cell r="D347">
            <v>929</v>
          </cell>
          <cell r="E347">
            <v>884</v>
          </cell>
          <cell r="F347">
            <v>-0.0515021459227468</v>
          </cell>
          <cell r="G347">
            <v>0.951560818083961</v>
          </cell>
        </row>
        <row r="348">
          <cell r="A348">
            <v>2050101</v>
          </cell>
          <cell r="B348" t="str">
            <v>行政运行</v>
          </cell>
          <cell r="C348">
            <v>316</v>
          </cell>
          <cell r="D348">
            <v>308</v>
          </cell>
          <cell r="E348">
            <v>322</v>
          </cell>
          <cell r="F348">
            <v>0.018987341772152</v>
          </cell>
          <cell r="G348">
            <v>1.04545454545455</v>
          </cell>
        </row>
        <row r="349">
          <cell r="A349">
            <v>2050102</v>
          </cell>
          <cell r="B349" t="str">
            <v>一般行政管理事务</v>
          </cell>
          <cell r="C349">
            <v>0</v>
          </cell>
          <cell r="D349">
            <v>0</v>
          </cell>
          <cell r="E349">
            <v>0</v>
          </cell>
          <cell r="F349" t="str">
            <v/>
          </cell>
          <cell r="G349" t="str">
            <v/>
          </cell>
        </row>
        <row r="350">
          <cell r="A350">
            <v>2050103</v>
          </cell>
          <cell r="B350" t="str">
            <v>机关服务</v>
          </cell>
          <cell r="C350">
            <v>0</v>
          </cell>
          <cell r="D350">
            <v>0</v>
          </cell>
          <cell r="E350">
            <v>0</v>
          </cell>
          <cell r="F350" t="str">
            <v/>
          </cell>
          <cell r="G350" t="str">
            <v/>
          </cell>
        </row>
        <row r="351">
          <cell r="A351">
            <v>2050199</v>
          </cell>
          <cell r="B351" t="str">
            <v>其他教育管理事务支出</v>
          </cell>
          <cell r="C351">
            <v>616</v>
          </cell>
          <cell r="D351">
            <v>621</v>
          </cell>
          <cell r="E351">
            <v>562</v>
          </cell>
          <cell r="F351">
            <v>-0.0876623376623377</v>
          </cell>
          <cell r="G351">
            <v>0.904991948470209</v>
          </cell>
        </row>
        <row r="352">
          <cell r="A352">
            <v>20502</v>
          </cell>
          <cell r="B352" t="str">
            <v>普通教育</v>
          </cell>
          <cell r="C352">
            <v>74581</v>
          </cell>
          <cell r="D352">
            <v>63089</v>
          </cell>
          <cell r="E352">
            <v>61839</v>
          </cell>
          <cell r="F352">
            <v>-0.170847803059761</v>
          </cell>
          <cell r="G352">
            <v>0.980186720347446</v>
          </cell>
        </row>
        <row r="353">
          <cell r="A353">
            <v>2050201</v>
          </cell>
          <cell r="B353" t="str">
            <v>学前教育</v>
          </cell>
          <cell r="C353">
            <v>10265</v>
          </cell>
          <cell r="D353">
            <v>6853</v>
          </cell>
          <cell r="E353">
            <v>6188</v>
          </cell>
          <cell r="F353">
            <v>-0.397174866049683</v>
          </cell>
          <cell r="G353">
            <v>0.902962206332993</v>
          </cell>
        </row>
        <row r="354">
          <cell r="A354">
            <v>2050202</v>
          </cell>
          <cell r="B354" t="str">
            <v>小学教育</v>
          </cell>
          <cell r="C354">
            <v>35497</v>
          </cell>
          <cell r="D354">
            <v>29208</v>
          </cell>
          <cell r="E354">
            <v>31412</v>
          </cell>
          <cell r="F354">
            <v>-0.115080147618109</v>
          </cell>
          <cell r="G354">
            <v>1.07545877841687</v>
          </cell>
        </row>
        <row r="355">
          <cell r="A355">
            <v>2050203</v>
          </cell>
          <cell r="B355" t="str">
            <v>初中教育</v>
          </cell>
          <cell r="C355">
            <v>19107</v>
          </cell>
          <cell r="D355">
            <v>18366</v>
          </cell>
          <cell r="E355">
            <v>19237</v>
          </cell>
          <cell r="F355">
            <v>0.00680378918720881</v>
          </cell>
          <cell r="G355">
            <v>1.0474245889143</v>
          </cell>
        </row>
        <row r="356">
          <cell r="A356">
            <v>2050204</v>
          </cell>
          <cell r="B356" t="str">
            <v>高中教育</v>
          </cell>
          <cell r="C356">
            <v>5055</v>
          </cell>
          <cell r="D356">
            <v>5341</v>
          </cell>
          <cell r="E356">
            <v>4705</v>
          </cell>
          <cell r="F356">
            <v>-0.0692383778437191</v>
          </cell>
          <cell r="G356">
            <v>0.880921175809773</v>
          </cell>
        </row>
        <row r="357">
          <cell r="A357">
            <v>2050205</v>
          </cell>
          <cell r="B357" t="str">
            <v>高等教育</v>
          </cell>
          <cell r="C357">
            <v>0</v>
          </cell>
          <cell r="D357">
            <v>0</v>
          </cell>
          <cell r="E357">
            <v>0</v>
          </cell>
          <cell r="F357" t="str">
            <v/>
          </cell>
          <cell r="G357" t="str">
            <v/>
          </cell>
        </row>
        <row r="358">
          <cell r="A358">
            <v>2050299</v>
          </cell>
          <cell r="B358" t="str">
            <v>其他普通教育支出</v>
          </cell>
          <cell r="C358">
            <v>4657</v>
          </cell>
          <cell r="D358">
            <v>3321</v>
          </cell>
          <cell r="E358">
            <v>297</v>
          </cell>
          <cell r="F358">
            <v>-0.93622503757784</v>
          </cell>
          <cell r="G358">
            <v>0.0894308943089431</v>
          </cell>
        </row>
        <row r="359">
          <cell r="A359">
            <v>20503</v>
          </cell>
          <cell r="B359" t="str">
            <v>职业教育</v>
          </cell>
          <cell r="C359">
            <v>4367</v>
          </cell>
          <cell r="D359">
            <v>5390</v>
          </cell>
          <cell r="E359">
            <v>4337</v>
          </cell>
          <cell r="F359">
            <v>-0.00686970460270209</v>
          </cell>
          <cell r="G359">
            <v>0.804638218923933</v>
          </cell>
        </row>
        <row r="360">
          <cell r="A360">
            <v>2050301</v>
          </cell>
          <cell r="B360" t="str">
            <v>初等职业教育</v>
          </cell>
          <cell r="C360">
            <v>0</v>
          </cell>
          <cell r="D360">
            <v>0</v>
          </cell>
          <cell r="E360">
            <v>0</v>
          </cell>
          <cell r="F360" t="str">
            <v/>
          </cell>
          <cell r="G360" t="str">
            <v/>
          </cell>
        </row>
        <row r="361">
          <cell r="A361">
            <v>2050302</v>
          </cell>
          <cell r="B361" t="str">
            <v>中等职业教育</v>
          </cell>
          <cell r="C361">
            <v>4296</v>
          </cell>
          <cell r="D361">
            <v>5390</v>
          </cell>
          <cell r="E361">
            <v>4267</v>
          </cell>
          <cell r="F361">
            <v>-0.00675046554934822</v>
          </cell>
          <cell r="G361">
            <v>0.79165120593692</v>
          </cell>
        </row>
        <row r="362">
          <cell r="A362">
            <v>2050303</v>
          </cell>
          <cell r="B362" t="str">
            <v>技校教育</v>
          </cell>
          <cell r="C362">
            <v>0</v>
          </cell>
          <cell r="D362">
            <v>0</v>
          </cell>
          <cell r="E362">
            <v>0</v>
          </cell>
          <cell r="F362" t="str">
            <v/>
          </cell>
          <cell r="G362" t="str">
            <v/>
          </cell>
        </row>
        <row r="363">
          <cell r="A363">
            <v>2050305</v>
          </cell>
          <cell r="B363" t="str">
            <v>高等职业教育</v>
          </cell>
          <cell r="C363">
            <v>0</v>
          </cell>
          <cell r="D363">
            <v>0</v>
          </cell>
          <cell r="E363">
            <v>0</v>
          </cell>
          <cell r="F363" t="str">
            <v/>
          </cell>
          <cell r="G363" t="str">
            <v/>
          </cell>
        </row>
        <row r="364">
          <cell r="A364">
            <v>2050399</v>
          </cell>
          <cell r="B364" t="str">
            <v>其他职业教育支出</v>
          </cell>
          <cell r="C364">
            <v>71</v>
          </cell>
          <cell r="D364">
            <v>0</v>
          </cell>
          <cell r="E364">
            <v>70</v>
          </cell>
          <cell r="F364">
            <v>-0.0140845070422535</v>
          </cell>
          <cell r="G364" t="str">
            <v/>
          </cell>
        </row>
        <row r="365">
          <cell r="A365">
            <v>20504</v>
          </cell>
          <cell r="B365" t="str">
            <v>成人教育</v>
          </cell>
          <cell r="C365">
            <v>0</v>
          </cell>
          <cell r="D365">
            <v>0</v>
          </cell>
          <cell r="E365">
            <v>0</v>
          </cell>
          <cell r="F365" t="str">
            <v/>
          </cell>
          <cell r="G365" t="str">
            <v/>
          </cell>
        </row>
        <row r="366">
          <cell r="A366">
            <v>2050401</v>
          </cell>
          <cell r="B366" t="str">
            <v>成人初等教育</v>
          </cell>
          <cell r="C366">
            <v>0</v>
          </cell>
          <cell r="D366">
            <v>0</v>
          </cell>
          <cell r="E366">
            <v>0</v>
          </cell>
          <cell r="F366" t="str">
            <v/>
          </cell>
          <cell r="G366" t="str">
            <v/>
          </cell>
        </row>
        <row r="367">
          <cell r="A367">
            <v>2050402</v>
          </cell>
          <cell r="B367" t="str">
            <v>成人中等教育</v>
          </cell>
          <cell r="C367">
            <v>0</v>
          </cell>
          <cell r="D367">
            <v>0</v>
          </cell>
          <cell r="E367">
            <v>0</v>
          </cell>
          <cell r="F367" t="str">
            <v/>
          </cell>
          <cell r="G367" t="str">
            <v/>
          </cell>
        </row>
        <row r="368">
          <cell r="A368">
            <v>2050403</v>
          </cell>
          <cell r="B368" t="str">
            <v>成人高等教育</v>
          </cell>
          <cell r="C368">
            <v>0</v>
          </cell>
          <cell r="D368">
            <v>0</v>
          </cell>
          <cell r="E368">
            <v>0</v>
          </cell>
          <cell r="F368" t="str">
            <v/>
          </cell>
          <cell r="G368" t="str">
            <v/>
          </cell>
        </row>
        <row r="369">
          <cell r="A369">
            <v>2050404</v>
          </cell>
          <cell r="B369" t="str">
            <v>成人广播电视教育</v>
          </cell>
          <cell r="C369">
            <v>0</v>
          </cell>
          <cell r="D369">
            <v>0</v>
          </cell>
          <cell r="E369">
            <v>0</v>
          </cell>
          <cell r="F369" t="str">
            <v/>
          </cell>
          <cell r="G369" t="str">
            <v/>
          </cell>
        </row>
        <row r="370">
          <cell r="A370">
            <v>2050499</v>
          </cell>
          <cell r="B370" t="str">
            <v>其他成人教育支出</v>
          </cell>
          <cell r="C370">
            <v>0</v>
          </cell>
          <cell r="D370">
            <v>0</v>
          </cell>
          <cell r="E370">
            <v>0</v>
          </cell>
          <cell r="F370" t="str">
            <v/>
          </cell>
          <cell r="G370" t="str">
            <v/>
          </cell>
        </row>
        <row r="371">
          <cell r="A371">
            <v>20505</v>
          </cell>
          <cell r="B371" t="str">
            <v>广播电视教育</v>
          </cell>
          <cell r="C371">
            <v>0</v>
          </cell>
          <cell r="D371">
            <v>0</v>
          </cell>
          <cell r="E371">
            <v>0</v>
          </cell>
          <cell r="F371" t="str">
            <v/>
          </cell>
          <cell r="G371" t="str">
            <v/>
          </cell>
        </row>
        <row r="372">
          <cell r="A372">
            <v>2050501</v>
          </cell>
          <cell r="B372" t="str">
            <v>广播电视学校</v>
          </cell>
          <cell r="C372">
            <v>0</v>
          </cell>
          <cell r="D372">
            <v>0</v>
          </cell>
          <cell r="E372">
            <v>0</v>
          </cell>
          <cell r="F372" t="str">
            <v/>
          </cell>
          <cell r="G372" t="str">
            <v/>
          </cell>
        </row>
        <row r="373">
          <cell r="A373">
            <v>2050502</v>
          </cell>
          <cell r="B373" t="str">
            <v>教育电视台</v>
          </cell>
          <cell r="C373">
            <v>0</v>
          </cell>
          <cell r="D373">
            <v>0</v>
          </cell>
          <cell r="E373">
            <v>0</v>
          </cell>
          <cell r="F373" t="str">
            <v/>
          </cell>
          <cell r="G373" t="str">
            <v/>
          </cell>
        </row>
        <row r="374">
          <cell r="A374">
            <v>2050599</v>
          </cell>
          <cell r="B374" t="str">
            <v>其他广播电视教育支出</v>
          </cell>
          <cell r="C374">
            <v>0</v>
          </cell>
          <cell r="D374">
            <v>0</v>
          </cell>
          <cell r="E374">
            <v>0</v>
          </cell>
          <cell r="F374" t="str">
            <v/>
          </cell>
          <cell r="G374" t="str">
            <v/>
          </cell>
        </row>
        <row r="375">
          <cell r="A375">
            <v>20506</v>
          </cell>
          <cell r="B375" t="str">
            <v>留学教育</v>
          </cell>
          <cell r="C375">
            <v>0</v>
          </cell>
          <cell r="D375">
            <v>0</v>
          </cell>
          <cell r="E375">
            <v>0</v>
          </cell>
          <cell r="F375" t="str">
            <v/>
          </cell>
          <cell r="G375" t="str">
            <v/>
          </cell>
        </row>
        <row r="376">
          <cell r="A376">
            <v>2050601</v>
          </cell>
          <cell r="B376" t="str">
            <v>出国留学教育</v>
          </cell>
          <cell r="C376">
            <v>0</v>
          </cell>
          <cell r="D376">
            <v>0</v>
          </cell>
          <cell r="E376">
            <v>0</v>
          </cell>
          <cell r="F376" t="str">
            <v/>
          </cell>
          <cell r="G376" t="str">
            <v/>
          </cell>
        </row>
        <row r="377">
          <cell r="A377">
            <v>2050602</v>
          </cell>
          <cell r="B377" t="str">
            <v>来华留学教育</v>
          </cell>
          <cell r="C377">
            <v>0</v>
          </cell>
          <cell r="D377">
            <v>0</v>
          </cell>
          <cell r="E377">
            <v>0</v>
          </cell>
          <cell r="F377" t="str">
            <v/>
          </cell>
          <cell r="G377" t="str">
            <v/>
          </cell>
        </row>
        <row r="378">
          <cell r="A378">
            <v>2050699</v>
          </cell>
          <cell r="B378" t="str">
            <v>其他留学教育支出</v>
          </cell>
          <cell r="C378">
            <v>0</v>
          </cell>
          <cell r="D378">
            <v>0</v>
          </cell>
          <cell r="E378">
            <v>0</v>
          </cell>
          <cell r="F378" t="str">
            <v/>
          </cell>
          <cell r="G378" t="str">
            <v/>
          </cell>
        </row>
        <row r="379">
          <cell r="A379">
            <v>20507</v>
          </cell>
          <cell r="B379" t="str">
            <v>特殊教育</v>
          </cell>
          <cell r="C379">
            <v>61</v>
          </cell>
          <cell r="D379">
            <v>17</v>
          </cell>
          <cell r="E379">
            <v>27</v>
          </cell>
          <cell r="F379">
            <v>-0.557377049180328</v>
          </cell>
          <cell r="G379">
            <v>1.58823529411765</v>
          </cell>
        </row>
        <row r="380">
          <cell r="A380">
            <v>2050701</v>
          </cell>
          <cell r="B380" t="str">
            <v>特殊学校教育</v>
          </cell>
          <cell r="C380">
            <v>61</v>
          </cell>
          <cell r="D380">
            <v>17</v>
          </cell>
          <cell r="E380">
            <v>27</v>
          </cell>
          <cell r="F380">
            <v>-0.557377049180328</v>
          </cell>
          <cell r="G380">
            <v>1.58823529411765</v>
          </cell>
        </row>
        <row r="381">
          <cell r="A381">
            <v>2050702</v>
          </cell>
          <cell r="B381" t="str">
            <v>工读学校教育</v>
          </cell>
          <cell r="C381">
            <v>0</v>
          </cell>
          <cell r="D381">
            <v>0</v>
          </cell>
          <cell r="E381">
            <v>0</v>
          </cell>
          <cell r="F381" t="str">
            <v/>
          </cell>
          <cell r="G381" t="str">
            <v/>
          </cell>
        </row>
        <row r="382">
          <cell r="A382">
            <v>2050799</v>
          </cell>
          <cell r="B382" t="str">
            <v>其他特殊教育支出</v>
          </cell>
          <cell r="C382">
            <v>0</v>
          </cell>
          <cell r="D382">
            <v>0</v>
          </cell>
          <cell r="E382">
            <v>0</v>
          </cell>
          <cell r="F382" t="str">
            <v/>
          </cell>
          <cell r="G382" t="str">
            <v/>
          </cell>
        </row>
        <row r="383">
          <cell r="A383">
            <v>20508</v>
          </cell>
          <cell r="B383" t="str">
            <v>进修及培训</v>
          </cell>
          <cell r="C383">
            <v>827</v>
          </cell>
          <cell r="D383">
            <v>670</v>
          </cell>
          <cell r="E383">
            <v>608</v>
          </cell>
          <cell r="F383">
            <v>-0.264812575574365</v>
          </cell>
          <cell r="G383">
            <v>0.907462686567164</v>
          </cell>
        </row>
        <row r="384">
          <cell r="A384">
            <v>2050801</v>
          </cell>
          <cell r="B384" t="str">
            <v>教师进修</v>
          </cell>
          <cell r="C384">
            <v>177</v>
          </cell>
          <cell r="D384">
            <v>186</v>
          </cell>
          <cell r="E384">
            <v>171</v>
          </cell>
          <cell r="F384">
            <v>-0.0338983050847458</v>
          </cell>
          <cell r="G384">
            <v>0.919354838709677</v>
          </cell>
        </row>
        <row r="385">
          <cell r="A385">
            <v>2050802</v>
          </cell>
          <cell r="B385" t="str">
            <v>干部教育</v>
          </cell>
          <cell r="C385">
            <v>650</v>
          </cell>
          <cell r="D385">
            <v>313</v>
          </cell>
          <cell r="E385">
            <v>281</v>
          </cell>
          <cell r="F385">
            <v>-0.567692307692308</v>
          </cell>
          <cell r="G385">
            <v>0.89776357827476</v>
          </cell>
        </row>
        <row r="386">
          <cell r="A386">
            <v>2050803</v>
          </cell>
          <cell r="B386" t="str">
            <v>培训支出</v>
          </cell>
          <cell r="C386">
            <v>0</v>
          </cell>
          <cell r="D386">
            <v>0</v>
          </cell>
          <cell r="E386">
            <v>0</v>
          </cell>
          <cell r="F386" t="str">
            <v/>
          </cell>
          <cell r="G386" t="str">
            <v/>
          </cell>
        </row>
        <row r="387">
          <cell r="A387">
            <v>2050804</v>
          </cell>
          <cell r="B387" t="str">
            <v>退役士兵能力提升</v>
          </cell>
          <cell r="C387">
            <v>0</v>
          </cell>
          <cell r="D387">
            <v>0</v>
          </cell>
          <cell r="E387">
            <v>0</v>
          </cell>
          <cell r="F387" t="str">
            <v/>
          </cell>
          <cell r="G387" t="str">
            <v/>
          </cell>
        </row>
        <row r="388">
          <cell r="A388">
            <v>2050899</v>
          </cell>
          <cell r="B388" t="str">
            <v>其他进修及培训</v>
          </cell>
          <cell r="C388">
            <v>0</v>
          </cell>
          <cell r="D388">
            <v>171</v>
          </cell>
          <cell r="E388">
            <v>156</v>
          </cell>
          <cell r="F388" t="str">
            <v/>
          </cell>
          <cell r="G388">
            <v>0.912280701754386</v>
          </cell>
        </row>
        <row r="389">
          <cell r="A389">
            <v>20509</v>
          </cell>
          <cell r="B389" t="str">
            <v>教育费附加安排的支出</v>
          </cell>
          <cell r="C389">
            <v>3136</v>
          </cell>
          <cell r="D389">
            <v>4985</v>
          </cell>
          <cell r="E389">
            <v>15353</v>
          </cell>
          <cell r="F389">
            <v>3.89572704081633</v>
          </cell>
          <cell r="G389">
            <v>3.07983951855567</v>
          </cell>
        </row>
        <row r="390">
          <cell r="A390">
            <v>2050901</v>
          </cell>
          <cell r="B390" t="str">
            <v>农村中小学校舍建设</v>
          </cell>
          <cell r="C390">
            <v>0</v>
          </cell>
          <cell r="D390">
            <v>0</v>
          </cell>
          <cell r="E390">
            <v>2500</v>
          </cell>
          <cell r="F390" t="str">
            <v/>
          </cell>
          <cell r="G390" t="str">
            <v/>
          </cell>
        </row>
        <row r="391">
          <cell r="A391">
            <v>2050902</v>
          </cell>
          <cell r="B391" t="str">
            <v>农村中小学教学设施</v>
          </cell>
          <cell r="C391">
            <v>0</v>
          </cell>
          <cell r="D391">
            <v>0</v>
          </cell>
          <cell r="E391">
            <v>0</v>
          </cell>
          <cell r="F391" t="str">
            <v/>
          </cell>
          <cell r="G391" t="str">
            <v/>
          </cell>
        </row>
        <row r="392">
          <cell r="A392">
            <v>2050903</v>
          </cell>
          <cell r="B392" t="str">
            <v>城市中小学校舍建设</v>
          </cell>
          <cell r="C392">
            <v>0</v>
          </cell>
          <cell r="D392">
            <v>0</v>
          </cell>
          <cell r="E392">
            <v>11318</v>
          </cell>
          <cell r="F392" t="str">
            <v/>
          </cell>
          <cell r="G392" t="str">
            <v/>
          </cell>
        </row>
        <row r="393">
          <cell r="A393">
            <v>2050904</v>
          </cell>
          <cell r="B393" t="str">
            <v>城市中小学教学设施</v>
          </cell>
          <cell r="C393">
            <v>0</v>
          </cell>
          <cell r="D393">
            <v>0</v>
          </cell>
          <cell r="E393">
            <v>0</v>
          </cell>
          <cell r="F393" t="str">
            <v/>
          </cell>
          <cell r="G393" t="str">
            <v/>
          </cell>
        </row>
        <row r="394">
          <cell r="A394">
            <v>2050905</v>
          </cell>
          <cell r="B394" t="str">
            <v>中等职业学校教学设施</v>
          </cell>
          <cell r="C394">
            <v>0</v>
          </cell>
          <cell r="D394">
            <v>0</v>
          </cell>
          <cell r="E394">
            <v>0</v>
          </cell>
          <cell r="F394" t="str">
            <v/>
          </cell>
          <cell r="G394" t="str">
            <v/>
          </cell>
        </row>
        <row r="395">
          <cell r="A395">
            <v>2050999</v>
          </cell>
          <cell r="B395" t="str">
            <v>其他教育费附加安排的支出</v>
          </cell>
          <cell r="C395">
            <v>3136</v>
          </cell>
          <cell r="D395">
            <v>4985</v>
          </cell>
          <cell r="E395">
            <v>1535</v>
          </cell>
          <cell r="F395">
            <v>-0.510522959183674</v>
          </cell>
          <cell r="G395">
            <v>0.307923771313942</v>
          </cell>
        </row>
        <row r="396">
          <cell r="A396">
            <v>20599</v>
          </cell>
          <cell r="B396" t="str">
            <v>其他教育支出</v>
          </cell>
          <cell r="C396">
            <v>24</v>
          </cell>
          <cell r="D396">
            <v>131</v>
          </cell>
          <cell r="E396">
            <v>1212</v>
          </cell>
          <cell r="F396">
            <v>49.5</v>
          </cell>
          <cell r="G396">
            <v>9.25190839694656</v>
          </cell>
        </row>
        <row r="397">
          <cell r="A397">
            <v>2059999</v>
          </cell>
          <cell r="B397" t="str">
            <v>其他教育支出</v>
          </cell>
          <cell r="C397">
            <v>24</v>
          </cell>
          <cell r="D397">
            <v>131</v>
          </cell>
          <cell r="E397">
            <v>1212</v>
          </cell>
          <cell r="F397">
            <v>49.5</v>
          </cell>
          <cell r="G397">
            <v>9.25190839694656</v>
          </cell>
        </row>
        <row r="398">
          <cell r="A398">
            <v>206</v>
          </cell>
          <cell r="B398" t="str">
            <v>六、科学技术支出</v>
          </cell>
          <cell r="C398">
            <v>1189</v>
          </cell>
          <cell r="D398">
            <v>1349</v>
          </cell>
          <cell r="E398">
            <v>990</v>
          </cell>
          <cell r="F398">
            <v>-0.167367535744323</v>
          </cell>
          <cell r="G398">
            <v>0.733876945885841</v>
          </cell>
        </row>
        <row r="399">
          <cell r="A399">
            <v>20601</v>
          </cell>
          <cell r="B399" t="str">
            <v>科学技术管理事务</v>
          </cell>
          <cell r="C399">
            <v>291</v>
          </cell>
          <cell r="D399">
            <v>1123</v>
          </cell>
          <cell r="E399">
            <v>320</v>
          </cell>
          <cell r="F399">
            <v>0.0996563573883162</v>
          </cell>
          <cell r="G399">
            <v>0.284951024042743</v>
          </cell>
        </row>
        <row r="400">
          <cell r="A400">
            <v>2060101</v>
          </cell>
          <cell r="B400" t="str">
            <v>行政运行</v>
          </cell>
          <cell r="C400">
            <v>191</v>
          </cell>
          <cell r="D400">
            <v>151</v>
          </cell>
          <cell r="E400">
            <v>151</v>
          </cell>
          <cell r="F400">
            <v>-0.209424083769634</v>
          </cell>
          <cell r="G400">
            <v>1</v>
          </cell>
        </row>
        <row r="401">
          <cell r="A401">
            <v>2060102</v>
          </cell>
          <cell r="B401" t="str">
            <v>一般行政管理事务</v>
          </cell>
          <cell r="C401">
            <v>100</v>
          </cell>
          <cell r="D401">
            <v>927</v>
          </cell>
          <cell r="E401">
            <v>138</v>
          </cell>
          <cell r="F401">
            <v>0.38</v>
          </cell>
          <cell r="G401">
            <v>0.148867313915858</v>
          </cell>
        </row>
        <row r="402">
          <cell r="A402">
            <v>2060103</v>
          </cell>
          <cell r="B402" t="str">
            <v>机关服务</v>
          </cell>
          <cell r="C402">
            <v>0</v>
          </cell>
          <cell r="D402">
            <v>0</v>
          </cell>
          <cell r="E402">
            <v>0</v>
          </cell>
          <cell r="F402" t="str">
            <v/>
          </cell>
          <cell r="G402" t="str">
            <v/>
          </cell>
        </row>
        <row r="403">
          <cell r="A403">
            <v>2060199</v>
          </cell>
          <cell r="B403" t="str">
            <v>其他科学技术管理事务支出</v>
          </cell>
          <cell r="C403">
            <v>0</v>
          </cell>
          <cell r="D403">
            <v>45</v>
          </cell>
          <cell r="E403">
            <v>31</v>
          </cell>
          <cell r="F403" t="str">
            <v/>
          </cell>
          <cell r="G403">
            <v>0.688888888888889</v>
          </cell>
        </row>
        <row r="404">
          <cell r="A404">
            <v>20602</v>
          </cell>
          <cell r="B404" t="str">
            <v>基础研究</v>
          </cell>
          <cell r="C404">
            <v>0</v>
          </cell>
          <cell r="D404">
            <v>0</v>
          </cell>
          <cell r="E404">
            <v>11</v>
          </cell>
          <cell r="F404" t="str">
            <v/>
          </cell>
          <cell r="G404" t="str">
            <v/>
          </cell>
        </row>
        <row r="405">
          <cell r="A405">
            <v>2060201</v>
          </cell>
          <cell r="B405" t="str">
            <v>机构运行</v>
          </cell>
          <cell r="C405">
            <v>0</v>
          </cell>
          <cell r="D405">
            <v>0</v>
          </cell>
          <cell r="E405">
            <v>0</v>
          </cell>
          <cell r="F405" t="str">
            <v/>
          </cell>
          <cell r="G405" t="str">
            <v/>
          </cell>
        </row>
        <row r="406">
          <cell r="A406">
            <v>2060203</v>
          </cell>
          <cell r="B406" t="str">
            <v>自然科学基金</v>
          </cell>
          <cell r="C406">
            <v>0</v>
          </cell>
          <cell r="D406">
            <v>0</v>
          </cell>
          <cell r="E406">
            <v>0</v>
          </cell>
          <cell r="F406" t="str">
            <v/>
          </cell>
          <cell r="G406" t="str">
            <v/>
          </cell>
        </row>
        <row r="407">
          <cell r="A407">
            <v>2060204</v>
          </cell>
          <cell r="B407" t="str">
            <v>实验室及相关设施</v>
          </cell>
          <cell r="C407">
            <v>0</v>
          </cell>
          <cell r="D407">
            <v>0</v>
          </cell>
          <cell r="E407">
            <v>0</v>
          </cell>
          <cell r="F407" t="str">
            <v/>
          </cell>
          <cell r="G407" t="str">
            <v/>
          </cell>
        </row>
        <row r="408">
          <cell r="A408">
            <v>2060205</v>
          </cell>
          <cell r="B408" t="str">
            <v>重大科学工程</v>
          </cell>
          <cell r="C408">
            <v>0</v>
          </cell>
          <cell r="D408">
            <v>0</v>
          </cell>
          <cell r="E408">
            <v>0</v>
          </cell>
          <cell r="F408" t="str">
            <v/>
          </cell>
          <cell r="G408" t="str">
            <v/>
          </cell>
        </row>
        <row r="409">
          <cell r="A409">
            <v>2060206</v>
          </cell>
          <cell r="B409" t="str">
            <v>专项基础科研</v>
          </cell>
          <cell r="C409">
            <v>0</v>
          </cell>
          <cell r="D409">
            <v>0</v>
          </cell>
          <cell r="E409">
            <v>0</v>
          </cell>
          <cell r="F409" t="str">
            <v/>
          </cell>
          <cell r="G409" t="str">
            <v/>
          </cell>
        </row>
        <row r="410">
          <cell r="A410">
            <v>2060207</v>
          </cell>
          <cell r="B410" t="str">
            <v>专项技术基础</v>
          </cell>
          <cell r="C410">
            <v>0</v>
          </cell>
          <cell r="D410">
            <v>0</v>
          </cell>
          <cell r="E410">
            <v>0</v>
          </cell>
          <cell r="F410" t="str">
            <v/>
          </cell>
          <cell r="G410" t="str">
            <v/>
          </cell>
        </row>
        <row r="411">
          <cell r="A411">
            <v>2060208</v>
          </cell>
          <cell r="B411" t="str">
            <v>科技人才队伍建设</v>
          </cell>
          <cell r="C411">
            <v>0</v>
          </cell>
          <cell r="D411">
            <v>0</v>
          </cell>
          <cell r="E411">
            <v>11</v>
          </cell>
          <cell r="F411" t="str">
            <v/>
          </cell>
          <cell r="G411" t="str">
            <v/>
          </cell>
        </row>
        <row r="412">
          <cell r="A412">
            <v>2060299</v>
          </cell>
          <cell r="B412" t="str">
            <v>其他基础研究支出</v>
          </cell>
          <cell r="C412">
            <v>0</v>
          </cell>
          <cell r="D412">
            <v>0</v>
          </cell>
          <cell r="E412">
            <v>0</v>
          </cell>
          <cell r="F412" t="str">
            <v/>
          </cell>
          <cell r="G412" t="str">
            <v/>
          </cell>
        </row>
        <row r="413">
          <cell r="A413">
            <v>20603</v>
          </cell>
          <cell r="B413" t="str">
            <v>应用研究</v>
          </cell>
          <cell r="C413">
            <v>0</v>
          </cell>
          <cell r="D413">
            <v>0</v>
          </cell>
          <cell r="E413">
            <v>0</v>
          </cell>
          <cell r="F413" t="str">
            <v/>
          </cell>
          <cell r="G413" t="str">
            <v/>
          </cell>
        </row>
        <row r="414">
          <cell r="A414">
            <v>2060301</v>
          </cell>
          <cell r="B414" t="str">
            <v>机构运行</v>
          </cell>
          <cell r="C414">
            <v>0</v>
          </cell>
          <cell r="D414">
            <v>0</v>
          </cell>
          <cell r="E414">
            <v>0</v>
          </cell>
          <cell r="F414" t="str">
            <v/>
          </cell>
          <cell r="G414" t="str">
            <v/>
          </cell>
        </row>
        <row r="415">
          <cell r="A415">
            <v>2060302</v>
          </cell>
          <cell r="B415" t="str">
            <v>社会公益研究</v>
          </cell>
          <cell r="C415">
            <v>0</v>
          </cell>
          <cell r="D415">
            <v>0</v>
          </cell>
          <cell r="E415">
            <v>0</v>
          </cell>
          <cell r="F415" t="str">
            <v/>
          </cell>
          <cell r="G415" t="str">
            <v/>
          </cell>
        </row>
        <row r="416">
          <cell r="A416">
            <v>2060303</v>
          </cell>
          <cell r="B416" t="str">
            <v>高技术研究</v>
          </cell>
          <cell r="C416">
            <v>0</v>
          </cell>
          <cell r="D416">
            <v>0</v>
          </cell>
          <cell r="E416">
            <v>0</v>
          </cell>
          <cell r="F416" t="str">
            <v/>
          </cell>
          <cell r="G416" t="str">
            <v/>
          </cell>
        </row>
        <row r="417">
          <cell r="A417">
            <v>2060304</v>
          </cell>
          <cell r="B417" t="str">
            <v>专项科研试制</v>
          </cell>
          <cell r="C417">
            <v>0</v>
          </cell>
          <cell r="D417">
            <v>0</v>
          </cell>
          <cell r="E417">
            <v>0</v>
          </cell>
          <cell r="F417" t="str">
            <v/>
          </cell>
          <cell r="G417" t="str">
            <v/>
          </cell>
        </row>
        <row r="418">
          <cell r="A418">
            <v>2060399</v>
          </cell>
          <cell r="B418" t="str">
            <v>其他应用研究支出</v>
          </cell>
          <cell r="C418">
            <v>0</v>
          </cell>
          <cell r="D418">
            <v>0</v>
          </cell>
          <cell r="E418">
            <v>0</v>
          </cell>
          <cell r="F418" t="str">
            <v/>
          </cell>
          <cell r="G418" t="str">
            <v/>
          </cell>
        </row>
        <row r="419">
          <cell r="A419">
            <v>20604</v>
          </cell>
          <cell r="B419" t="str">
            <v>技术研究与开发</v>
          </cell>
          <cell r="C419">
            <v>431</v>
          </cell>
          <cell r="D419">
            <v>0</v>
          </cell>
          <cell r="E419">
            <v>86</v>
          </cell>
          <cell r="F419">
            <v>-0.80046403712297</v>
          </cell>
          <cell r="G419" t="str">
            <v/>
          </cell>
        </row>
        <row r="420">
          <cell r="A420">
            <v>2060401</v>
          </cell>
          <cell r="B420" t="str">
            <v>机构运行</v>
          </cell>
          <cell r="C420">
            <v>0</v>
          </cell>
          <cell r="D420">
            <v>0</v>
          </cell>
          <cell r="E420">
            <v>0</v>
          </cell>
          <cell r="F420" t="str">
            <v/>
          </cell>
          <cell r="G420" t="str">
            <v/>
          </cell>
        </row>
        <row r="421">
          <cell r="A421">
            <v>2060404</v>
          </cell>
          <cell r="B421" t="str">
            <v>科技成果转化与扩散</v>
          </cell>
          <cell r="C421">
            <v>0</v>
          </cell>
          <cell r="D421">
            <v>0</v>
          </cell>
          <cell r="E421">
            <v>0</v>
          </cell>
          <cell r="F421" t="str">
            <v/>
          </cell>
          <cell r="G421" t="str">
            <v/>
          </cell>
        </row>
        <row r="422">
          <cell r="A422">
            <v>2060405</v>
          </cell>
          <cell r="B422" t="str">
            <v>共性技术研究与开发</v>
          </cell>
          <cell r="C422">
            <v>0</v>
          </cell>
          <cell r="D422">
            <v>0</v>
          </cell>
          <cell r="E422">
            <v>0</v>
          </cell>
          <cell r="F422" t="str">
            <v/>
          </cell>
          <cell r="G422" t="str">
            <v/>
          </cell>
        </row>
        <row r="423">
          <cell r="A423">
            <v>2060499</v>
          </cell>
          <cell r="B423" t="str">
            <v>其他技术研究与开发支出</v>
          </cell>
          <cell r="C423">
            <v>431</v>
          </cell>
          <cell r="D423">
            <v>0</v>
          </cell>
          <cell r="E423">
            <v>86</v>
          </cell>
          <cell r="F423">
            <v>-0.80046403712297</v>
          </cell>
          <cell r="G423" t="str">
            <v/>
          </cell>
        </row>
        <row r="424">
          <cell r="A424">
            <v>20605</v>
          </cell>
          <cell r="B424" t="str">
            <v>科技条件与服务</v>
          </cell>
          <cell r="C424">
            <v>0</v>
          </cell>
          <cell r="D424">
            <v>0</v>
          </cell>
          <cell r="E424">
            <v>118</v>
          </cell>
          <cell r="F424" t="str">
            <v/>
          </cell>
          <cell r="G424" t="str">
            <v/>
          </cell>
        </row>
        <row r="425">
          <cell r="A425">
            <v>2060501</v>
          </cell>
          <cell r="B425" t="str">
            <v>机构运行</v>
          </cell>
          <cell r="C425">
            <v>0</v>
          </cell>
          <cell r="D425">
            <v>0</v>
          </cell>
          <cell r="E425">
            <v>0</v>
          </cell>
          <cell r="F425" t="str">
            <v/>
          </cell>
          <cell r="G425" t="str">
            <v/>
          </cell>
        </row>
        <row r="426">
          <cell r="A426">
            <v>2060502</v>
          </cell>
          <cell r="B426" t="str">
            <v>技术创新服务体系</v>
          </cell>
          <cell r="C426">
            <v>0</v>
          </cell>
          <cell r="D426">
            <v>0</v>
          </cell>
          <cell r="E426">
            <v>0</v>
          </cell>
          <cell r="F426" t="str">
            <v/>
          </cell>
          <cell r="G426" t="str">
            <v/>
          </cell>
        </row>
        <row r="427">
          <cell r="A427">
            <v>2060503</v>
          </cell>
          <cell r="B427" t="str">
            <v>科技条件专项</v>
          </cell>
          <cell r="C427">
            <v>0</v>
          </cell>
          <cell r="D427">
            <v>0</v>
          </cell>
          <cell r="E427">
            <v>118</v>
          </cell>
          <cell r="F427" t="str">
            <v/>
          </cell>
          <cell r="G427" t="str">
            <v/>
          </cell>
        </row>
        <row r="428">
          <cell r="A428">
            <v>2060599</v>
          </cell>
          <cell r="B428" t="str">
            <v>其他科技条件与服务支出</v>
          </cell>
          <cell r="C428">
            <v>0</v>
          </cell>
          <cell r="D428">
            <v>0</v>
          </cell>
          <cell r="E428">
            <v>0</v>
          </cell>
          <cell r="F428" t="str">
            <v/>
          </cell>
          <cell r="G428" t="str">
            <v/>
          </cell>
        </row>
        <row r="429">
          <cell r="A429">
            <v>20606</v>
          </cell>
          <cell r="B429" t="str">
            <v>社会科学</v>
          </cell>
          <cell r="C429">
            <v>0</v>
          </cell>
          <cell r="D429">
            <v>0</v>
          </cell>
          <cell r="E429">
            <v>0</v>
          </cell>
          <cell r="F429" t="str">
            <v/>
          </cell>
          <cell r="G429" t="str">
            <v/>
          </cell>
        </row>
        <row r="430">
          <cell r="A430">
            <v>2060601</v>
          </cell>
          <cell r="B430" t="str">
            <v>社会科学研究机构</v>
          </cell>
          <cell r="C430">
            <v>0</v>
          </cell>
          <cell r="D430">
            <v>0</v>
          </cell>
          <cell r="E430">
            <v>0</v>
          </cell>
          <cell r="F430" t="str">
            <v/>
          </cell>
          <cell r="G430" t="str">
            <v/>
          </cell>
        </row>
        <row r="431">
          <cell r="A431">
            <v>2060602</v>
          </cell>
          <cell r="B431" t="str">
            <v>社会科学研究</v>
          </cell>
          <cell r="C431">
            <v>0</v>
          </cell>
          <cell r="D431">
            <v>0</v>
          </cell>
          <cell r="E431">
            <v>0</v>
          </cell>
          <cell r="F431" t="str">
            <v/>
          </cell>
          <cell r="G431" t="str">
            <v/>
          </cell>
        </row>
        <row r="432">
          <cell r="A432">
            <v>2060603</v>
          </cell>
          <cell r="B432" t="str">
            <v>社科基金支出</v>
          </cell>
          <cell r="C432">
            <v>0</v>
          </cell>
          <cell r="D432">
            <v>0</v>
          </cell>
          <cell r="E432">
            <v>0</v>
          </cell>
          <cell r="F432" t="str">
            <v/>
          </cell>
          <cell r="G432" t="str">
            <v/>
          </cell>
        </row>
        <row r="433">
          <cell r="A433">
            <v>2060699</v>
          </cell>
          <cell r="B433" t="str">
            <v>其他社会科学支出</v>
          </cell>
          <cell r="C433">
            <v>0</v>
          </cell>
          <cell r="D433">
            <v>0</v>
          </cell>
          <cell r="E433">
            <v>0</v>
          </cell>
          <cell r="F433" t="str">
            <v/>
          </cell>
          <cell r="G433" t="str">
            <v/>
          </cell>
        </row>
        <row r="434">
          <cell r="A434">
            <v>20607</v>
          </cell>
          <cell r="B434" t="str">
            <v>科学技术普及</v>
          </cell>
          <cell r="C434">
            <v>275</v>
          </cell>
          <cell r="D434">
            <v>226</v>
          </cell>
          <cell r="E434">
            <v>299</v>
          </cell>
          <cell r="F434">
            <v>0.0872727272727272</v>
          </cell>
          <cell r="G434">
            <v>1.32300884955752</v>
          </cell>
        </row>
        <row r="435">
          <cell r="A435">
            <v>2060701</v>
          </cell>
          <cell r="B435" t="str">
            <v>机构运行</v>
          </cell>
          <cell r="C435">
            <v>230</v>
          </cell>
          <cell r="D435">
            <v>226</v>
          </cell>
          <cell r="E435">
            <v>212</v>
          </cell>
          <cell r="F435">
            <v>-0.0782608695652174</v>
          </cell>
          <cell r="G435">
            <v>0.938053097345133</v>
          </cell>
        </row>
        <row r="436">
          <cell r="A436">
            <v>2060702</v>
          </cell>
          <cell r="B436" t="str">
            <v>科普活动</v>
          </cell>
          <cell r="C436">
            <v>40</v>
          </cell>
          <cell r="D436">
            <v>0</v>
          </cell>
          <cell r="E436">
            <v>87</v>
          </cell>
          <cell r="F436">
            <v>1.175</v>
          </cell>
          <cell r="G436" t="str">
            <v/>
          </cell>
        </row>
        <row r="437">
          <cell r="A437">
            <v>2060703</v>
          </cell>
          <cell r="B437" t="str">
            <v>青少年科技活动</v>
          </cell>
          <cell r="C437">
            <v>0</v>
          </cell>
          <cell r="D437">
            <v>0</v>
          </cell>
          <cell r="E437">
            <v>0</v>
          </cell>
          <cell r="F437" t="str">
            <v/>
          </cell>
          <cell r="G437" t="str">
            <v/>
          </cell>
        </row>
        <row r="438">
          <cell r="A438">
            <v>2060704</v>
          </cell>
          <cell r="B438" t="str">
            <v>学术交流活动</v>
          </cell>
          <cell r="C438">
            <v>0</v>
          </cell>
          <cell r="D438">
            <v>0</v>
          </cell>
          <cell r="E438">
            <v>0</v>
          </cell>
          <cell r="F438" t="str">
            <v/>
          </cell>
          <cell r="G438" t="str">
            <v/>
          </cell>
        </row>
        <row r="439">
          <cell r="A439">
            <v>2060705</v>
          </cell>
          <cell r="B439" t="str">
            <v>科技馆站</v>
          </cell>
          <cell r="C439">
            <v>0</v>
          </cell>
          <cell r="D439">
            <v>0</v>
          </cell>
          <cell r="E439">
            <v>0</v>
          </cell>
          <cell r="F439" t="str">
            <v/>
          </cell>
          <cell r="G439" t="str">
            <v/>
          </cell>
        </row>
        <row r="440">
          <cell r="A440">
            <v>2060799</v>
          </cell>
          <cell r="B440" t="str">
            <v>其他科学技术普及支出</v>
          </cell>
          <cell r="C440">
            <v>5</v>
          </cell>
          <cell r="D440">
            <v>0</v>
          </cell>
          <cell r="E440">
            <v>0</v>
          </cell>
          <cell r="F440">
            <v>-1</v>
          </cell>
          <cell r="G440" t="str">
            <v/>
          </cell>
        </row>
        <row r="441">
          <cell r="A441">
            <v>20608</v>
          </cell>
          <cell r="B441" t="str">
            <v>科技交流与合作</v>
          </cell>
          <cell r="C441">
            <v>0</v>
          </cell>
          <cell r="D441">
            <v>0</v>
          </cell>
          <cell r="E441">
            <v>0</v>
          </cell>
          <cell r="F441" t="str">
            <v/>
          </cell>
          <cell r="G441" t="str">
            <v/>
          </cell>
        </row>
        <row r="442">
          <cell r="A442">
            <v>2060801</v>
          </cell>
          <cell r="B442" t="str">
            <v>国际交流与合作</v>
          </cell>
          <cell r="C442">
            <v>0</v>
          </cell>
          <cell r="D442">
            <v>0</v>
          </cell>
          <cell r="E442">
            <v>0</v>
          </cell>
          <cell r="F442" t="str">
            <v/>
          </cell>
          <cell r="G442" t="str">
            <v/>
          </cell>
        </row>
        <row r="443">
          <cell r="A443">
            <v>2060802</v>
          </cell>
          <cell r="B443" t="str">
            <v>重大科技合作项目</v>
          </cell>
          <cell r="C443">
            <v>0</v>
          </cell>
          <cell r="D443">
            <v>0</v>
          </cell>
          <cell r="E443">
            <v>0</v>
          </cell>
          <cell r="F443" t="str">
            <v/>
          </cell>
          <cell r="G443" t="str">
            <v/>
          </cell>
        </row>
        <row r="444">
          <cell r="A444">
            <v>2060899</v>
          </cell>
          <cell r="B444" t="str">
            <v>其他科技交流与合作支出</v>
          </cell>
          <cell r="C444">
            <v>0</v>
          </cell>
          <cell r="D444">
            <v>0</v>
          </cell>
          <cell r="E444">
            <v>0</v>
          </cell>
          <cell r="F444" t="str">
            <v/>
          </cell>
          <cell r="G444" t="str">
            <v/>
          </cell>
        </row>
        <row r="445">
          <cell r="A445">
            <v>20609</v>
          </cell>
          <cell r="B445" t="str">
            <v>科技重大项目</v>
          </cell>
          <cell r="C445">
            <v>0</v>
          </cell>
          <cell r="D445">
            <v>0</v>
          </cell>
          <cell r="E445">
            <v>0</v>
          </cell>
          <cell r="F445" t="str">
            <v/>
          </cell>
          <cell r="G445" t="str">
            <v/>
          </cell>
        </row>
        <row r="446">
          <cell r="A446">
            <v>2060901</v>
          </cell>
          <cell r="B446" t="str">
            <v>科技重大专项</v>
          </cell>
          <cell r="C446">
            <v>0</v>
          </cell>
          <cell r="D446">
            <v>0</v>
          </cell>
          <cell r="E446">
            <v>0</v>
          </cell>
          <cell r="F446" t="str">
            <v/>
          </cell>
          <cell r="G446" t="str">
            <v/>
          </cell>
        </row>
        <row r="447">
          <cell r="A447">
            <v>2060902</v>
          </cell>
          <cell r="B447" t="str">
            <v>重点研发计划</v>
          </cell>
          <cell r="C447">
            <v>0</v>
          </cell>
          <cell r="D447">
            <v>0</v>
          </cell>
          <cell r="E447">
            <v>0</v>
          </cell>
          <cell r="F447" t="str">
            <v/>
          </cell>
          <cell r="G447" t="str">
            <v/>
          </cell>
        </row>
        <row r="448">
          <cell r="A448">
            <v>2060999</v>
          </cell>
          <cell r="B448" t="str">
            <v>其他科技重大项目</v>
          </cell>
          <cell r="C448">
            <v>0</v>
          </cell>
          <cell r="D448">
            <v>0</v>
          </cell>
          <cell r="E448">
            <v>0</v>
          </cell>
          <cell r="F448" t="str">
            <v/>
          </cell>
          <cell r="G448" t="str">
            <v/>
          </cell>
        </row>
        <row r="449">
          <cell r="A449">
            <v>20699</v>
          </cell>
          <cell r="B449" t="str">
            <v>其他科学技术支出</v>
          </cell>
          <cell r="C449">
            <v>192</v>
          </cell>
          <cell r="D449">
            <v>0</v>
          </cell>
          <cell r="E449">
            <v>156</v>
          </cell>
          <cell r="F449">
            <v>-0.1875</v>
          </cell>
          <cell r="G449" t="str">
            <v/>
          </cell>
        </row>
        <row r="450">
          <cell r="A450">
            <v>2069901</v>
          </cell>
          <cell r="B450" t="str">
            <v>科技奖励</v>
          </cell>
          <cell r="C450">
            <v>0</v>
          </cell>
          <cell r="D450">
            <v>0</v>
          </cell>
          <cell r="E450">
            <v>0</v>
          </cell>
          <cell r="F450" t="str">
            <v/>
          </cell>
          <cell r="G450" t="str">
            <v/>
          </cell>
        </row>
        <row r="451">
          <cell r="A451">
            <v>2069902</v>
          </cell>
          <cell r="B451" t="str">
            <v>核应急</v>
          </cell>
          <cell r="C451">
            <v>0</v>
          </cell>
          <cell r="D451">
            <v>0</v>
          </cell>
          <cell r="E451">
            <v>0</v>
          </cell>
          <cell r="F451" t="str">
            <v/>
          </cell>
          <cell r="G451" t="str">
            <v/>
          </cell>
        </row>
        <row r="452">
          <cell r="A452">
            <v>2069903</v>
          </cell>
          <cell r="B452" t="str">
            <v>转制科研机构</v>
          </cell>
          <cell r="C452">
            <v>0</v>
          </cell>
          <cell r="D452">
            <v>0</v>
          </cell>
          <cell r="E452">
            <v>0</v>
          </cell>
          <cell r="F452" t="str">
            <v/>
          </cell>
          <cell r="G452" t="str">
            <v/>
          </cell>
        </row>
        <row r="453">
          <cell r="A453">
            <v>2069999</v>
          </cell>
          <cell r="B453" t="str">
            <v>其他科学技术支出</v>
          </cell>
          <cell r="C453">
            <v>192</v>
          </cell>
          <cell r="D453">
            <v>0</v>
          </cell>
          <cell r="E453">
            <v>156</v>
          </cell>
          <cell r="F453">
            <v>-0.1875</v>
          </cell>
          <cell r="G453" t="str">
            <v/>
          </cell>
        </row>
        <row r="454">
          <cell r="A454">
            <v>207</v>
          </cell>
          <cell r="B454" t="str">
            <v>七、文化旅游体育与传媒支出</v>
          </cell>
          <cell r="C454">
            <v>3768</v>
          </cell>
          <cell r="D454">
            <v>3860</v>
          </cell>
          <cell r="E454">
            <v>4072</v>
          </cell>
          <cell r="F454">
            <v>0.0806794055201698</v>
          </cell>
          <cell r="G454">
            <v>1.05492227979275</v>
          </cell>
        </row>
        <row r="455">
          <cell r="A455">
            <v>20701</v>
          </cell>
          <cell r="B455" t="str">
            <v>文化和旅游</v>
          </cell>
          <cell r="C455">
            <v>2014</v>
          </cell>
          <cell r="D455">
            <v>2336</v>
          </cell>
          <cell r="E455">
            <v>2370</v>
          </cell>
          <cell r="F455">
            <v>0.176762661370407</v>
          </cell>
          <cell r="G455">
            <v>1.01455479452055</v>
          </cell>
        </row>
        <row r="456">
          <cell r="A456">
            <v>2070101</v>
          </cell>
          <cell r="B456" t="str">
            <v>行政运行</v>
          </cell>
          <cell r="C456">
            <v>456</v>
          </cell>
          <cell r="D456">
            <v>425</v>
          </cell>
          <cell r="E456">
            <v>370</v>
          </cell>
          <cell r="F456">
            <v>-0.18859649122807</v>
          </cell>
          <cell r="G456">
            <v>0.870588235294118</v>
          </cell>
        </row>
        <row r="457">
          <cell r="A457">
            <v>2070102</v>
          </cell>
          <cell r="B457" t="str">
            <v>一般行政管理事务</v>
          </cell>
          <cell r="C457">
            <v>0</v>
          </cell>
          <cell r="D457">
            <v>0</v>
          </cell>
          <cell r="E457">
            <v>6</v>
          </cell>
          <cell r="F457" t="str">
            <v/>
          </cell>
          <cell r="G457" t="str">
            <v/>
          </cell>
        </row>
        <row r="458">
          <cell r="A458">
            <v>2070103</v>
          </cell>
          <cell r="B458" t="str">
            <v>机关服务</v>
          </cell>
          <cell r="C458">
            <v>0</v>
          </cell>
          <cell r="D458">
            <v>0</v>
          </cell>
          <cell r="E458">
            <v>0</v>
          </cell>
          <cell r="F458" t="str">
            <v/>
          </cell>
          <cell r="G458" t="str">
            <v/>
          </cell>
        </row>
        <row r="459">
          <cell r="A459">
            <v>2070104</v>
          </cell>
          <cell r="B459" t="str">
            <v>图书馆</v>
          </cell>
          <cell r="C459">
            <v>215</v>
          </cell>
          <cell r="D459">
            <v>233</v>
          </cell>
          <cell r="E459">
            <v>224</v>
          </cell>
          <cell r="F459">
            <v>0.0418604651162791</v>
          </cell>
          <cell r="G459">
            <v>0.96137339055794</v>
          </cell>
        </row>
        <row r="460">
          <cell r="A460">
            <v>2070105</v>
          </cell>
          <cell r="B460" t="str">
            <v>文化展示及纪念机构</v>
          </cell>
          <cell r="C460">
            <v>0</v>
          </cell>
          <cell r="D460">
            <v>0</v>
          </cell>
          <cell r="E460">
            <v>0</v>
          </cell>
          <cell r="F460" t="str">
            <v/>
          </cell>
          <cell r="G460" t="str">
            <v/>
          </cell>
        </row>
        <row r="461">
          <cell r="A461">
            <v>2070106</v>
          </cell>
          <cell r="B461" t="str">
            <v>艺术表演场所</v>
          </cell>
          <cell r="C461">
            <v>0</v>
          </cell>
          <cell r="D461">
            <v>0</v>
          </cell>
          <cell r="E461">
            <v>0</v>
          </cell>
          <cell r="F461" t="str">
            <v/>
          </cell>
          <cell r="G461" t="str">
            <v/>
          </cell>
        </row>
        <row r="462">
          <cell r="A462">
            <v>2070107</v>
          </cell>
          <cell r="B462" t="str">
            <v>艺术表演团体</v>
          </cell>
          <cell r="C462">
            <v>402</v>
          </cell>
          <cell r="D462">
            <v>453</v>
          </cell>
          <cell r="E462">
            <v>407</v>
          </cell>
          <cell r="F462">
            <v>0.0124378109452736</v>
          </cell>
          <cell r="G462">
            <v>0.898454746136865</v>
          </cell>
        </row>
        <row r="463">
          <cell r="A463">
            <v>2070108</v>
          </cell>
          <cell r="B463" t="str">
            <v>文化活动</v>
          </cell>
          <cell r="C463">
            <v>105</v>
          </cell>
          <cell r="D463">
            <v>80</v>
          </cell>
          <cell r="E463">
            <v>80</v>
          </cell>
          <cell r="F463">
            <v>-0.238095238095238</v>
          </cell>
          <cell r="G463">
            <v>1</v>
          </cell>
        </row>
        <row r="464">
          <cell r="A464">
            <v>2070109</v>
          </cell>
          <cell r="B464" t="str">
            <v>群众文化</v>
          </cell>
          <cell r="C464">
            <v>667</v>
          </cell>
          <cell r="D464">
            <v>689</v>
          </cell>
          <cell r="E464">
            <v>660</v>
          </cell>
          <cell r="F464">
            <v>-0.0104947526236882</v>
          </cell>
          <cell r="G464">
            <v>0.957910014513788</v>
          </cell>
        </row>
        <row r="465">
          <cell r="A465">
            <v>2070110</v>
          </cell>
          <cell r="B465" t="str">
            <v>文化和旅游交流与合作</v>
          </cell>
          <cell r="C465">
            <v>0</v>
          </cell>
          <cell r="D465">
            <v>0</v>
          </cell>
          <cell r="E465">
            <v>0</v>
          </cell>
          <cell r="F465" t="str">
            <v/>
          </cell>
          <cell r="G465" t="str">
            <v/>
          </cell>
        </row>
        <row r="466">
          <cell r="A466">
            <v>2070111</v>
          </cell>
          <cell r="B466" t="str">
            <v>文化创作与保护</v>
          </cell>
          <cell r="C466">
            <v>8</v>
          </cell>
          <cell r="D466">
            <v>0</v>
          </cell>
          <cell r="E466">
            <v>0</v>
          </cell>
          <cell r="F466">
            <v>-1</v>
          </cell>
          <cell r="G466" t="str">
            <v/>
          </cell>
        </row>
        <row r="467">
          <cell r="A467">
            <v>2070112</v>
          </cell>
          <cell r="B467" t="str">
            <v>文化和旅游市场管理</v>
          </cell>
          <cell r="C467">
            <v>1</v>
          </cell>
          <cell r="D467">
            <v>63</v>
          </cell>
          <cell r="E467">
            <v>51</v>
          </cell>
          <cell r="F467">
            <v>50</v>
          </cell>
          <cell r="G467">
            <v>0.80952380952381</v>
          </cell>
        </row>
        <row r="468">
          <cell r="A468">
            <v>2070113</v>
          </cell>
          <cell r="B468" t="str">
            <v>旅游宣传</v>
          </cell>
          <cell r="C468">
            <v>0</v>
          </cell>
          <cell r="D468">
            <v>0</v>
          </cell>
          <cell r="E468">
            <v>0</v>
          </cell>
          <cell r="F468" t="str">
            <v/>
          </cell>
          <cell r="G468" t="str">
            <v/>
          </cell>
        </row>
        <row r="469">
          <cell r="A469">
            <v>2070114</v>
          </cell>
          <cell r="B469" t="str">
            <v>文化和旅游管理事务</v>
          </cell>
          <cell r="C469">
            <v>10</v>
          </cell>
          <cell r="D469">
            <v>0</v>
          </cell>
          <cell r="E469">
            <v>15</v>
          </cell>
          <cell r="F469">
            <v>0.5</v>
          </cell>
          <cell r="G469" t="str">
            <v/>
          </cell>
        </row>
        <row r="470">
          <cell r="A470">
            <v>2070199</v>
          </cell>
          <cell r="B470" t="str">
            <v>其他文化和旅游支出</v>
          </cell>
          <cell r="C470">
            <v>150</v>
          </cell>
          <cell r="D470">
            <v>393</v>
          </cell>
          <cell r="E470">
            <v>557</v>
          </cell>
          <cell r="F470">
            <v>2.71333333333333</v>
          </cell>
          <cell r="G470">
            <v>1.41730279898219</v>
          </cell>
        </row>
        <row r="471">
          <cell r="A471">
            <v>20702</v>
          </cell>
          <cell r="B471" t="str">
            <v>文物</v>
          </cell>
          <cell r="C471">
            <v>242</v>
          </cell>
          <cell r="D471">
            <v>179</v>
          </cell>
          <cell r="E471">
            <v>225</v>
          </cell>
          <cell r="F471">
            <v>-0.0702479338842975</v>
          </cell>
          <cell r="G471">
            <v>1.25698324022346</v>
          </cell>
        </row>
        <row r="472">
          <cell r="A472">
            <v>2070201</v>
          </cell>
          <cell r="B472" t="str">
            <v>行政运行</v>
          </cell>
          <cell r="C472">
            <v>0</v>
          </cell>
          <cell r="D472">
            <v>0</v>
          </cell>
          <cell r="E472">
            <v>0</v>
          </cell>
          <cell r="F472" t="str">
            <v/>
          </cell>
          <cell r="G472" t="str">
            <v/>
          </cell>
        </row>
        <row r="473">
          <cell r="A473">
            <v>2070202</v>
          </cell>
          <cell r="B473" t="str">
            <v>一般行政管理事务</v>
          </cell>
          <cell r="C473">
            <v>0</v>
          </cell>
          <cell r="D473">
            <v>0</v>
          </cell>
          <cell r="E473">
            <v>0</v>
          </cell>
          <cell r="F473" t="str">
            <v/>
          </cell>
          <cell r="G473" t="str">
            <v/>
          </cell>
        </row>
        <row r="474">
          <cell r="A474">
            <v>2070203</v>
          </cell>
          <cell r="B474" t="str">
            <v>机关服务</v>
          </cell>
          <cell r="C474">
            <v>0</v>
          </cell>
          <cell r="D474">
            <v>0</v>
          </cell>
          <cell r="E474">
            <v>0</v>
          </cell>
          <cell r="F474" t="str">
            <v/>
          </cell>
          <cell r="G474" t="str">
            <v/>
          </cell>
        </row>
        <row r="475">
          <cell r="A475">
            <v>2070204</v>
          </cell>
          <cell r="B475" t="str">
            <v>文物保护</v>
          </cell>
          <cell r="C475">
            <v>75</v>
          </cell>
          <cell r="D475">
            <v>20</v>
          </cell>
          <cell r="E475">
            <v>72</v>
          </cell>
          <cell r="F475">
            <v>-0.04</v>
          </cell>
          <cell r="G475">
            <v>3.6</v>
          </cell>
        </row>
        <row r="476">
          <cell r="A476">
            <v>2070205</v>
          </cell>
          <cell r="B476" t="str">
            <v>博物馆</v>
          </cell>
          <cell r="C476">
            <v>23</v>
          </cell>
          <cell r="D476">
            <v>14</v>
          </cell>
          <cell r="E476">
            <v>17</v>
          </cell>
          <cell r="F476">
            <v>-0.260869565217391</v>
          </cell>
          <cell r="G476">
            <v>1.21428571428571</v>
          </cell>
        </row>
        <row r="477">
          <cell r="A477">
            <v>2070206</v>
          </cell>
          <cell r="B477" t="str">
            <v>历史名城与古迹</v>
          </cell>
          <cell r="C477">
            <v>0</v>
          </cell>
          <cell r="D477">
            <v>0</v>
          </cell>
          <cell r="E477">
            <v>0</v>
          </cell>
          <cell r="F477" t="str">
            <v/>
          </cell>
          <cell r="G477" t="str">
            <v/>
          </cell>
        </row>
        <row r="478">
          <cell r="A478">
            <v>2070299</v>
          </cell>
          <cell r="B478" t="str">
            <v>其他文物支出</v>
          </cell>
          <cell r="C478">
            <v>144</v>
          </cell>
          <cell r="D478">
            <v>145</v>
          </cell>
          <cell r="E478">
            <v>136</v>
          </cell>
          <cell r="F478">
            <v>-0.0555555555555556</v>
          </cell>
          <cell r="G478">
            <v>0.937931034482759</v>
          </cell>
        </row>
        <row r="479">
          <cell r="A479">
            <v>20703</v>
          </cell>
          <cell r="B479" t="str">
            <v>体育</v>
          </cell>
          <cell r="C479">
            <v>238</v>
          </cell>
          <cell r="D479">
            <v>289</v>
          </cell>
          <cell r="E479">
            <v>396</v>
          </cell>
          <cell r="F479">
            <v>0.663865546218487</v>
          </cell>
          <cell r="G479">
            <v>1.37024221453287</v>
          </cell>
        </row>
        <row r="480">
          <cell r="A480">
            <v>2070301</v>
          </cell>
          <cell r="B480" t="str">
            <v>行政运行</v>
          </cell>
          <cell r="C480">
            <v>0</v>
          </cell>
          <cell r="D480">
            <v>0</v>
          </cell>
          <cell r="E480">
            <v>0</v>
          </cell>
          <cell r="F480" t="str">
            <v/>
          </cell>
          <cell r="G480" t="str">
            <v/>
          </cell>
        </row>
        <row r="481">
          <cell r="A481">
            <v>2070302</v>
          </cell>
          <cell r="B481" t="str">
            <v>一般行政管理事务</v>
          </cell>
          <cell r="C481">
            <v>0</v>
          </cell>
          <cell r="D481">
            <v>0</v>
          </cell>
          <cell r="E481">
            <v>0</v>
          </cell>
          <cell r="F481" t="str">
            <v/>
          </cell>
          <cell r="G481" t="str">
            <v/>
          </cell>
        </row>
        <row r="482">
          <cell r="A482">
            <v>2070303</v>
          </cell>
          <cell r="B482" t="str">
            <v>机关服务</v>
          </cell>
          <cell r="C482">
            <v>0</v>
          </cell>
          <cell r="D482">
            <v>0</v>
          </cell>
          <cell r="E482">
            <v>0</v>
          </cell>
          <cell r="F482" t="str">
            <v/>
          </cell>
          <cell r="G482" t="str">
            <v/>
          </cell>
        </row>
        <row r="483">
          <cell r="A483">
            <v>2070304</v>
          </cell>
          <cell r="B483" t="str">
            <v>运动项目管理</v>
          </cell>
          <cell r="C483">
            <v>0</v>
          </cell>
          <cell r="D483">
            <v>28</v>
          </cell>
          <cell r="E483">
            <v>6</v>
          </cell>
          <cell r="F483" t="str">
            <v/>
          </cell>
          <cell r="G483">
            <v>0.214285714285714</v>
          </cell>
        </row>
        <row r="484">
          <cell r="A484">
            <v>2070305</v>
          </cell>
          <cell r="B484" t="str">
            <v>体育竞赛</v>
          </cell>
          <cell r="C484">
            <v>0</v>
          </cell>
          <cell r="D484">
            <v>0</v>
          </cell>
          <cell r="E484">
            <v>0</v>
          </cell>
          <cell r="F484" t="str">
            <v/>
          </cell>
          <cell r="G484" t="str">
            <v/>
          </cell>
        </row>
        <row r="485">
          <cell r="A485">
            <v>2070306</v>
          </cell>
          <cell r="B485" t="str">
            <v>体育训练</v>
          </cell>
          <cell r="C485">
            <v>0</v>
          </cell>
          <cell r="D485">
            <v>0</v>
          </cell>
          <cell r="E485">
            <v>0</v>
          </cell>
          <cell r="F485" t="str">
            <v/>
          </cell>
          <cell r="G485" t="str">
            <v/>
          </cell>
        </row>
        <row r="486">
          <cell r="A486">
            <v>2070307</v>
          </cell>
          <cell r="B486" t="str">
            <v>体育场馆</v>
          </cell>
          <cell r="C486">
            <v>0</v>
          </cell>
          <cell r="D486">
            <v>0</v>
          </cell>
          <cell r="E486">
            <v>100</v>
          </cell>
          <cell r="F486" t="str">
            <v/>
          </cell>
          <cell r="G486" t="str">
            <v/>
          </cell>
        </row>
        <row r="487">
          <cell r="A487">
            <v>2070308</v>
          </cell>
          <cell r="B487" t="str">
            <v>群众体育</v>
          </cell>
          <cell r="C487">
            <v>0</v>
          </cell>
          <cell r="D487">
            <v>0</v>
          </cell>
          <cell r="E487">
            <v>0</v>
          </cell>
          <cell r="F487" t="str">
            <v/>
          </cell>
          <cell r="G487" t="str">
            <v/>
          </cell>
        </row>
        <row r="488">
          <cell r="A488">
            <v>2070309</v>
          </cell>
          <cell r="B488" t="str">
            <v>体育交流与合作</v>
          </cell>
          <cell r="C488">
            <v>0</v>
          </cell>
          <cell r="D488">
            <v>0</v>
          </cell>
          <cell r="E488">
            <v>0</v>
          </cell>
          <cell r="F488" t="str">
            <v/>
          </cell>
          <cell r="G488" t="str">
            <v/>
          </cell>
        </row>
        <row r="489">
          <cell r="A489">
            <v>2070399</v>
          </cell>
          <cell r="B489" t="str">
            <v>其他体育支出</v>
          </cell>
          <cell r="C489">
            <v>238</v>
          </cell>
          <cell r="D489">
            <v>261</v>
          </cell>
          <cell r="E489">
            <v>290</v>
          </cell>
          <cell r="F489">
            <v>0.218487394957983</v>
          </cell>
          <cell r="G489">
            <v>1.11111111111111</v>
          </cell>
        </row>
        <row r="490">
          <cell r="A490">
            <v>20706</v>
          </cell>
          <cell r="B490" t="str">
            <v>新闻出版电影</v>
          </cell>
          <cell r="C490">
            <v>0</v>
          </cell>
          <cell r="D490">
            <v>0</v>
          </cell>
          <cell r="E490">
            <v>0</v>
          </cell>
          <cell r="F490" t="str">
            <v/>
          </cell>
          <cell r="G490" t="str">
            <v/>
          </cell>
        </row>
        <row r="491">
          <cell r="A491">
            <v>2070601</v>
          </cell>
          <cell r="B491" t="str">
            <v>行政运行</v>
          </cell>
          <cell r="C491">
            <v>0</v>
          </cell>
          <cell r="D491">
            <v>0</v>
          </cell>
          <cell r="E491">
            <v>0</v>
          </cell>
          <cell r="F491" t="str">
            <v/>
          </cell>
          <cell r="G491" t="str">
            <v/>
          </cell>
        </row>
        <row r="492">
          <cell r="A492">
            <v>2070602</v>
          </cell>
          <cell r="B492" t="str">
            <v>一般行政管理事务</v>
          </cell>
          <cell r="C492">
            <v>0</v>
          </cell>
          <cell r="D492">
            <v>0</v>
          </cell>
          <cell r="E492">
            <v>0</v>
          </cell>
          <cell r="F492" t="str">
            <v/>
          </cell>
          <cell r="G492" t="str">
            <v/>
          </cell>
        </row>
        <row r="493">
          <cell r="A493">
            <v>2070603</v>
          </cell>
          <cell r="B493" t="str">
            <v>机关服务</v>
          </cell>
          <cell r="C493">
            <v>0</v>
          </cell>
          <cell r="D493">
            <v>0</v>
          </cell>
          <cell r="E493">
            <v>0</v>
          </cell>
          <cell r="F493" t="str">
            <v/>
          </cell>
          <cell r="G493" t="str">
            <v/>
          </cell>
        </row>
        <row r="494">
          <cell r="A494">
            <v>2070604</v>
          </cell>
          <cell r="B494" t="str">
            <v>新闻通讯</v>
          </cell>
          <cell r="C494">
            <v>0</v>
          </cell>
          <cell r="D494">
            <v>0</v>
          </cell>
          <cell r="E494">
            <v>0</v>
          </cell>
          <cell r="F494" t="str">
            <v/>
          </cell>
          <cell r="G494" t="str">
            <v/>
          </cell>
        </row>
        <row r="495">
          <cell r="A495">
            <v>2070605</v>
          </cell>
          <cell r="B495" t="str">
            <v>出版发行</v>
          </cell>
          <cell r="C495">
            <v>0</v>
          </cell>
          <cell r="D495">
            <v>0</v>
          </cell>
          <cell r="E495">
            <v>0</v>
          </cell>
          <cell r="F495" t="str">
            <v/>
          </cell>
          <cell r="G495" t="str">
            <v/>
          </cell>
        </row>
        <row r="496">
          <cell r="A496">
            <v>2070606</v>
          </cell>
          <cell r="B496" t="str">
            <v>版权管理</v>
          </cell>
          <cell r="C496">
            <v>0</v>
          </cell>
          <cell r="D496">
            <v>0</v>
          </cell>
          <cell r="E496">
            <v>0</v>
          </cell>
          <cell r="F496" t="str">
            <v/>
          </cell>
          <cell r="G496" t="str">
            <v/>
          </cell>
        </row>
        <row r="497">
          <cell r="A497">
            <v>2070607</v>
          </cell>
          <cell r="B497" t="str">
            <v>电影</v>
          </cell>
          <cell r="C497">
            <v>0</v>
          </cell>
          <cell r="D497">
            <v>0</v>
          </cell>
          <cell r="E497">
            <v>0</v>
          </cell>
          <cell r="F497" t="str">
            <v/>
          </cell>
          <cell r="G497" t="str">
            <v/>
          </cell>
        </row>
        <row r="498">
          <cell r="A498">
            <v>2070699</v>
          </cell>
          <cell r="B498" t="str">
            <v>其他新闻出版电影支出</v>
          </cell>
          <cell r="C498">
            <v>0</v>
          </cell>
          <cell r="D498">
            <v>0</v>
          </cell>
          <cell r="E498">
            <v>0</v>
          </cell>
          <cell r="F498" t="str">
            <v/>
          </cell>
          <cell r="G498" t="str">
            <v/>
          </cell>
        </row>
        <row r="499">
          <cell r="A499">
            <v>20708</v>
          </cell>
          <cell r="B499" t="str">
            <v>广播电视</v>
          </cell>
          <cell r="C499">
            <v>1107</v>
          </cell>
          <cell r="D499">
            <v>1056</v>
          </cell>
          <cell r="E499">
            <v>649</v>
          </cell>
          <cell r="F499">
            <v>-0.413730803974706</v>
          </cell>
          <cell r="G499">
            <v>0.614583333333333</v>
          </cell>
        </row>
        <row r="500">
          <cell r="A500">
            <v>2070801</v>
          </cell>
          <cell r="B500" t="str">
            <v>行政运行</v>
          </cell>
          <cell r="C500">
            <v>0</v>
          </cell>
          <cell r="D500">
            <v>0</v>
          </cell>
          <cell r="E500">
            <v>0</v>
          </cell>
          <cell r="F500" t="str">
            <v/>
          </cell>
          <cell r="G500" t="str">
            <v/>
          </cell>
        </row>
        <row r="501">
          <cell r="A501">
            <v>2070802</v>
          </cell>
          <cell r="B501" t="str">
            <v>一般行政管理事务</v>
          </cell>
          <cell r="C501">
            <v>0</v>
          </cell>
          <cell r="D501">
            <v>0</v>
          </cell>
          <cell r="E501">
            <v>0</v>
          </cell>
          <cell r="F501" t="str">
            <v/>
          </cell>
          <cell r="G501" t="str">
            <v/>
          </cell>
        </row>
        <row r="502">
          <cell r="A502">
            <v>2070803</v>
          </cell>
          <cell r="B502" t="str">
            <v>机关服务</v>
          </cell>
          <cell r="C502">
            <v>0</v>
          </cell>
          <cell r="D502">
            <v>0</v>
          </cell>
          <cell r="E502">
            <v>0</v>
          </cell>
          <cell r="F502" t="str">
            <v/>
          </cell>
          <cell r="G502" t="str">
            <v/>
          </cell>
        </row>
        <row r="503">
          <cell r="A503">
            <v>2070806</v>
          </cell>
          <cell r="B503" t="str">
            <v>监测监管</v>
          </cell>
          <cell r="C503">
            <v>0</v>
          </cell>
          <cell r="D503">
            <v>0</v>
          </cell>
          <cell r="E503">
            <v>0</v>
          </cell>
          <cell r="F503" t="str">
            <v/>
          </cell>
          <cell r="G503" t="str">
            <v/>
          </cell>
        </row>
        <row r="504">
          <cell r="A504">
            <v>2070807</v>
          </cell>
          <cell r="B504" t="str">
            <v>传输发射</v>
          </cell>
          <cell r="C504">
            <v>0</v>
          </cell>
          <cell r="D504">
            <v>0</v>
          </cell>
          <cell r="E504">
            <v>0</v>
          </cell>
          <cell r="F504" t="str">
            <v/>
          </cell>
          <cell r="G504" t="str">
            <v/>
          </cell>
        </row>
        <row r="505">
          <cell r="A505">
            <v>2070808</v>
          </cell>
          <cell r="B505" t="str">
            <v>广播电视事务</v>
          </cell>
          <cell r="C505">
            <v>807</v>
          </cell>
          <cell r="D505">
            <v>1050</v>
          </cell>
          <cell r="E505">
            <v>649</v>
          </cell>
          <cell r="F505">
            <v>-0.195786864931846</v>
          </cell>
          <cell r="G505">
            <v>0.618095238095238</v>
          </cell>
        </row>
        <row r="506">
          <cell r="A506">
            <v>2070899</v>
          </cell>
          <cell r="B506" t="str">
            <v>其他广播电视支出</v>
          </cell>
          <cell r="C506">
            <v>300</v>
          </cell>
          <cell r="D506">
            <v>6</v>
          </cell>
          <cell r="E506">
            <v>0</v>
          </cell>
          <cell r="F506">
            <v>-1</v>
          </cell>
          <cell r="G506">
            <v>0</v>
          </cell>
        </row>
        <row r="507">
          <cell r="A507">
            <v>20799</v>
          </cell>
          <cell r="B507" t="str">
            <v>其他文化旅游体育与传媒支出</v>
          </cell>
          <cell r="C507">
            <v>167</v>
          </cell>
          <cell r="D507">
            <v>0</v>
          </cell>
          <cell r="E507">
            <v>432</v>
          </cell>
          <cell r="F507">
            <v>1.58682634730539</v>
          </cell>
          <cell r="G507" t="str">
            <v/>
          </cell>
        </row>
        <row r="508">
          <cell r="A508">
            <v>2079902</v>
          </cell>
          <cell r="B508" t="str">
            <v>宣传文化发展专项支出</v>
          </cell>
          <cell r="C508">
            <v>0</v>
          </cell>
          <cell r="D508">
            <v>0</v>
          </cell>
          <cell r="E508">
            <v>17</v>
          </cell>
          <cell r="F508" t="str">
            <v/>
          </cell>
          <cell r="G508" t="str">
            <v/>
          </cell>
        </row>
        <row r="509">
          <cell r="A509">
            <v>2079903</v>
          </cell>
          <cell r="B509" t="str">
            <v>文化产业发展专项支出</v>
          </cell>
          <cell r="C509">
            <v>0</v>
          </cell>
          <cell r="D509">
            <v>0</v>
          </cell>
          <cell r="E509">
            <v>411</v>
          </cell>
          <cell r="F509" t="str">
            <v/>
          </cell>
          <cell r="G509" t="str">
            <v/>
          </cell>
        </row>
        <row r="510">
          <cell r="A510">
            <v>2079999</v>
          </cell>
          <cell r="B510" t="str">
            <v>其他文化旅游体育与传媒支出</v>
          </cell>
          <cell r="C510">
            <v>167</v>
          </cell>
          <cell r="D510">
            <v>0</v>
          </cell>
          <cell r="E510">
            <v>4</v>
          </cell>
          <cell r="F510">
            <v>-0.976047904191617</v>
          </cell>
          <cell r="G510" t="str">
            <v/>
          </cell>
        </row>
        <row r="511">
          <cell r="A511">
            <v>208</v>
          </cell>
          <cell r="B511" t="str">
            <v>八、社会保障和就业支出</v>
          </cell>
          <cell r="C511">
            <v>51786</v>
          </cell>
          <cell r="D511">
            <v>73519</v>
          </cell>
          <cell r="E511">
            <v>53371</v>
          </cell>
          <cell r="F511">
            <v>0.0306067276870197</v>
          </cell>
          <cell r="G511">
            <v>0.725948394292632</v>
          </cell>
        </row>
        <row r="512">
          <cell r="A512">
            <v>20801</v>
          </cell>
          <cell r="B512" t="str">
            <v>人力资源和社会保障管理事务</v>
          </cell>
          <cell r="C512">
            <v>2766</v>
          </cell>
          <cell r="D512">
            <v>3185</v>
          </cell>
          <cell r="E512">
            <v>2893</v>
          </cell>
          <cell r="F512">
            <v>0.0459146782357194</v>
          </cell>
          <cell r="G512">
            <v>0.908320251177394</v>
          </cell>
        </row>
        <row r="513">
          <cell r="A513">
            <v>2080101</v>
          </cell>
          <cell r="B513" t="str">
            <v>行政运行</v>
          </cell>
          <cell r="C513">
            <v>1076</v>
          </cell>
          <cell r="D513">
            <v>1061</v>
          </cell>
          <cell r="E513">
            <v>1050</v>
          </cell>
          <cell r="F513">
            <v>-0.0241635687732342</v>
          </cell>
          <cell r="G513">
            <v>0.989632422243167</v>
          </cell>
        </row>
        <row r="514">
          <cell r="A514">
            <v>2080102</v>
          </cell>
          <cell r="B514" t="str">
            <v>一般行政管理事务</v>
          </cell>
          <cell r="C514">
            <v>0</v>
          </cell>
          <cell r="D514">
            <v>0</v>
          </cell>
          <cell r="E514">
            <v>48</v>
          </cell>
          <cell r="F514" t="str">
            <v/>
          </cell>
          <cell r="G514" t="str">
            <v/>
          </cell>
        </row>
        <row r="515">
          <cell r="A515">
            <v>2080103</v>
          </cell>
          <cell r="B515" t="str">
            <v>机关服务</v>
          </cell>
          <cell r="C515">
            <v>0</v>
          </cell>
          <cell r="D515">
            <v>0</v>
          </cell>
          <cell r="E515">
            <v>0</v>
          </cell>
          <cell r="F515" t="str">
            <v/>
          </cell>
          <cell r="G515" t="str">
            <v/>
          </cell>
        </row>
        <row r="516">
          <cell r="A516">
            <v>2080104</v>
          </cell>
          <cell r="B516" t="str">
            <v>综合业务管理</v>
          </cell>
          <cell r="C516">
            <v>0</v>
          </cell>
          <cell r="D516">
            <v>34</v>
          </cell>
          <cell r="E516">
            <v>3</v>
          </cell>
          <cell r="F516" t="str">
            <v/>
          </cell>
          <cell r="G516">
            <v>0.0882352941176471</v>
          </cell>
        </row>
        <row r="517">
          <cell r="A517">
            <v>2080105</v>
          </cell>
          <cell r="B517" t="str">
            <v>劳动保障监察</v>
          </cell>
          <cell r="C517">
            <v>0</v>
          </cell>
          <cell r="D517">
            <v>0</v>
          </cell>
          <cell r="E517">
            <v>308</v>
          </cell>
          <cell r="F517" t="str">
            <v/>
          </cell>
          <cell r="G517" t="str">
            <v/>
          </cell>
        </row>
        <row r="518">
          <cell r="A518">
            <v>2080106</v>
          </cell>
          <cell r="B518" t="str">
            <v>就业管理事务</v>
          </cell>
          <cell r="C518">
            <v>0</v>
          </cell>
          <cell r="D518">
            <v>0</v>
          </cell>
          <cell r="E518">
            <v>0</v>
          </cell>
          <cell r="F518" t="str">
            <v/>
          </cell>
          <cell r="G518" t="str">
            <v/>
          </cell>
        </row>
        <row r="519">
          <cell r="A519">
            <v>2080107</v>
          </cell>
          <cell r="B519" t="str">
            <v>社会保险业务管理事务</v>
          </cell>
          <cell r="C519">
            <v>0</v>
          </cell>
          <cell r="D519">
            <v>2</v>
          </cell>
          <cell r="E519">
            <v>0</v>
          </cell>
          <cell r="F519" t="str">
            <v/>
          </cell>
          <cell r="G519">
            <v>0</v>
          </cell>
        </row>
        <row r="520">
          <cell r="A520">
            <v>2080108</v>
          </cell>
          <cell r="B520" t="str">
            <v>信息化建设</v>
          </cell>
          <cell r="C520">
            <v>0</v>
          </cell>
          <cell r="D520">
            <v>0</v>
          </cell>
          <cell r="E520">
            <v>0</v>
          </cell>
          <cell r="F520" t="str">
            <v/>
          </cell>
          <cell r="G520" t="str">
            <v/>
          </cell>
        </row>
        <row r="521">
          <cell r="A521">
            <v>2080109</v>
          </cell>
          <cell r="B521" t="str">
            <v>社会保险经办机构</v>
          </cell>
          <cell r="C521">
            <v>831</v>
          </cell>
          <cell r="D521">
            <v>859</v>
          </cell>
          <cell r="E521">
            <v>786</v>
          </cell>
          <cell r="F521">
            <v>-0.0541516245487365</v>
          </cell>
          <cell r="G521">
            <v>0.915017462165309</v>
          </cell>
        </row>
        <row r="522">
          <cell r="A522">
            <v>2080110</v>
          </cell>
          <cell r="B522" t="str">
            <v>劳动关系和维权</v>
          </cell>
          <cell r="C522">
            <v>0</v>
          </cell>
          <cell r="D522">
            <v>0</v>
          </cell>
          <cell r="E522">
            <v>0</v>
          </cell>
          <cell r="F522" t="str">
            <v/>
          </cell>
          <cell r="G522" t="str">
            <v/>
          </cell>
        </row>
        <row r="523">
          <cell r="A523">
            <v>2080111</v>
          </cell>
          <cell r="B523" t="str">
            <v>公共就业服务和职业技能鉴定机构</v>
          </cell>
          <cell r="C523">
            <v>0</v>
          </cell>
          <cell r="D523">
            <v>0</v>
          </cell>
          <cell r="E523">
            <v>0</v>
          </cell>
          <cell r="F523" t="str">
            <v/>
          </cell>
          <cell r="G523" t="str">
            <v/>
          </cell>
        </row>
        <row r="524">
          <cell r="A524">
            <v>2080112</v>
          </cell>
          <cell r="B524" t="str">
            <v>劳动人事争议调解仲裁</v>
          </cell>
          <cell r="C524">
            <v>0</v>
          </cell>
          <cell r="D524">
            <v>0</v>
          </cell>
          <cell r="E524">
            <v>0</v>
          </cell>
          <cell r="F524" t="str">
            <v/>
          </cell>
          <cell r="G524" t="str">
            <v/>
          </cell>
        </row>
        <row r="525">
          <cell r="A525">
            <v>2080113</v>
          </cell>
          <cell r="B525" t="str">
            <v>政府特殊津贴</v>
          </cell>
          <cell r="C525">
            <v>0</v>
          </cell>
          <cell r="D525">
            <v>0</v>
          </cell>
          <cell r="E525">
            <v>0</v>
          </cell>
          <cell r="F525" t="str">
            <v/>
          </cell>
          <cell r="G525" t="str">
            <v/>
          </cell>
        </row>
        <row r="526">
          <cell r="A526">
            <v>2080114</v>
          </cell>
          <cell r="B526" t="str">
            <v>资助留学回国人员</v>
          </cell>
          <cell r="C526">
            <v>0</v>
          </cell>
          <cell r="D526">
            <v>0</v>
          </cell>
          <cell r="E526">
            <v>0</v>
          </cell>
          <cell r="F526" t="str">
            <v/>
          </cell>
          <cell r="G526" t="str">
            <v/>
          </cell>
        </row>
        <row r="527">
          <cell r="A527">
            <v>2080115</v>
          </cell>
          <cell r="B527" t="str">
            <v>博士后日常经费</v>
          </cell>
          <cell r="C527">
            <v>0</v>
          </cell>
          <cell r="D527">
            <v>0</v>
          </cell>
          <cell r="E527">
            <v>0</v>
          </cell>
          <cell r="F527" t="str">
            <v/>
          </cell>
          <cell r="G527" t="str">
            <v/>
          </cell>
        </row>
        <row r="528">
          <cell r="A528">
            <v>2080116</v>
          </cell>
          <cell r="B528" t="str">
            <v>引进人才费用</v>
          </cell>
          <cell r="C528">
            <v>0</v>
          </cell>
          <cell r="D528">
            <v>1000</v>
          </cell>
          <cell r="E528">
            <v>0</v>
          </cell>
          <cell r="F528" t="str">
            <v/>
          </cell>
          <cell r="G528">
            <v>0</v>
          </cell>
        </row>
        <row r="529">
          <cell r="A529">
            <v>2080150</v>
          </cell>
          <cell r="B529" t="str">
            <v>事业运行</v>
          </cell>
          <cell r="C529">
            <v>143</v>
          </cell>
          <cell r="D529">
            <v>164</v>
          </cell>
          <cell r="E529">
            <v>166</v>
          </cell>
          <cell r="F529">
            <v>0.160839160839161</v>
          </cell>
          <cell r="G529">
            <v>1.01219512195122</v>
          </cell>
        </row>
        <row r="530">
          <cell r="A530">
            <v>2080199</v>
          </cell>
          <cell r="B530" t="str">
            <v>其他人力资源和社会保障管理事务支出</v>
          </cell>
          <cell r="C530">
            <v>716</v>
          </cell>
          <cell r="D530">
            <v>65</v>
          </cell>
          <cell r="E530">
            <v>532</v>
          </cell>
          <cell r="F530">
            <v>-0.256983240223464</v>
          </cell>
          <cell r="G530">
            <v>8.18461538461538</v>
          </cell>
        </row>
        <row r="531">
          <cell r="A531">
            <v>20802</v>
          </cell>
          <cell r="B531" t="str">
            <v>民政管理事务</v>
          </cell>
          <cell r="C531">
            <v>748</v>
          </cell>
          <cell r="D531">
            <v>441</v>
          </cell>
          <cell r="E531">
            <v>580</v>
          </cell>
          <cell r="F531">
            <v>-0.224598930481283</v>
          </cell>
          <cell r="G531">
            <v>1.31519274376417</v>
          </cell>
        </row>
        <row r="532">
          <cell r="A532">
            <v>2080201</v>
          </cell>
          <cell r="B532" t="str">
            <v>行政运行</v>
          </cell>
          <cell r="C532">
            <v>393</v>
          </cell>
          <cell r="D532">
            <v>226</v>
          </cell>
          <cell r="E532">
            <v>176</v>
          </cell>
          <cell r="F532">
            <v>-0.552162849872774</v>
          </cell>
          <cell r="G532">
            <v>0.778761061946903</v>
          </cell>
        </row>
        <row r="533">
          <cell r="A533">
            <v>2080202</v>
          </cell>
          <cell r="B533" t="str">
            <v>一般行政管理事务</v>
          </cell>
          <cell r="C533">
            <v>0</v>
          </cell>
          <cell r="D533">
            <v>0</v>
          </cell>
          <cell r="E533">
            <v>0</v>
          </cell>
          <cell r="F533" t="str">
            <v/>
          </cell>
          <cell r="G533" t="str">
            <v/>
          </cell>
        </row>
        <row r="534">
          <cell r="A534">
            <v>2080203</v>
          </cell>
          <cell r="B534" t="str">
            <v>机关服务</v>
          </cell>
          <cell r="C534">
            <v>0</v>
          </cell>
          <cell r="D534">
            <v>0</v>
          </cell>
          <cell r="E534">
            <v>0</v>
          </cell>
          <cell r="F534" t="str">
            <v/>
          </cell>
          <cell r="G534" t="str">
            <v/>
          </cell>
        </row>
        <row r="535">
          <cell r="A535">
            <v>2080206</v>
          </cell>
          <cell r="B535" t="str">
            <v>社会组织管理</v>
          </cell>
          <cell r="C535">
            <v>0</v>
          </cell>
          <cell r="D535">
            <v>10</v>
          </cell>
          <cell r="E535">
            <v>0</v>
          </cell>
          <cell r="F535" t="str">
            <v/>
          </cell>
          <cell r="G535">
            <v>0</v>
          </cell>
        </row>
        <row r="536">
          <cell r="A536">
            <v>2080207</v>
          </cell>
          <cell r="B536" t="str">
            <v>行政区划和地名管理</v>
          </cell>
          <cell r="C536">
            <v>0</v>
          </cell>
          <cell r="D536">
            <v>10</v>
          </cell>
          <cell r="E536">
            <v>0</v>
          </cell>
          <cell r="F536" t="str">
            <v/>
          </cell>
          <cell r="G536">
            <v>0</v>
          </cell>
        </row>
        <row r="537">
          <cell r="A537">
            <v>2080208</v>
          </cell>
          <cell r="B537" t="str">
            <v>基层政权建设和社区治理</v>
          </cell>
          <cell r="C537">
            <v>121</v>
          </cell>
          <cell r="D537">
            <v>26</v>
          </cell>
          <cell r="E537">
            <v>43</v>
          </cell>
          <cell r="F537">
            <v>-0.644628099173554</v>
          </cell>
          <cell r="G537">
            <v>1.65384615384615</v>
          </cell>
        </row>
        <row r="538">
          <cell r="A538">
            <v>2080299</v>
          </cell>
          <cell r="B538" t="str">
            <v>其他民政管理事务支出</v>
          </cell>
          <cell r="C538">
            <v>234</v>
          </cell>
          <cell r="D538">
            <v>169</v>
          </cell>
          <cell r="E538">
            <v>361</v>
          </cell>
          <cell r="F538">
            <v>0.542735042735043</v>
          </cell>
          <cell r="G538">
            <v>2.13609467455621</v>
          </cell>
        </row>
        <row r="539">
          <cell r="A539">
            <v>20804</v>
          </cell>
          <cell r="B539" t="str">
            <v>补充全国社会保障基金</v>
          </cell>
          <cell r="C539">
            <v>0</v>
          </cell>
          <cell r="D539">
            <v>0</v>
          </cell>
          <cell r="E539">
            <v>0</v>
          </cell>
          <cell r="F539" t="str">
            <v/>
          </cell>
          <cell r="G539" t="str">
            <v/>
          </cell>
        </row>
        <row r="540">
          <cell r="A540">
            <v>2080402</v>
          </cell>
          <cell r="B540" t="str">
            <v>用一般公共预算补充基金</v>
          </cell>
          <cell r="C540">
            <v>0</v>
          </cell>
          <cell r="D540">
            <v>0</v>
          </cell>
          <cell r="E540">
            <v>0</v>
          </cell>
          <cell r="F540" t="str">
            <v/>
          </cell>
          <cell r="G540" t="str">
            <v/>
          </cell>
        </row>
        <row r="541">
          <cell r="A541">
            <v>20805</v>
          </cell>
          <cell r="B541" t="str">
            <v>行政事业单位养老支出</v>
          </cell>
          <cell r="C541">
            <v>30399</v>
          </cell>
          <cell r="D541">
            <v>44938</v>
          </cell>
          <cell r="E541">
            <v>32741</v>
          </cell>
          <cell r="F541">
            <v>0.0770420079607881</v>
          </cell>
          <cell r="G541">
            <v>0.728581601317371</v>
          </cell>
        </row>
        <row r="542">
          <cell r="A542">
            <v>2080501</v>
          </cell>
          <cell r="B542" t="str">
            <v>行政单位离退休</v>
          </cell>
          <cell r="C542">
            <v>5209</v>
          </cell>
          <cell r="D542">
            <v>1880</v>
          </cell>
          <cell r="E542">
            <v>4807</v>
          </cell>
          <cell r="F542">
            <v>-0.0771741217124208</v>
          </cell>
          <cell r="G542">
            <v>2.55691489361702</v>
          </cell>
        </row>
        <row r="543">
          <cell r="A543">
            <v>2080502</v>
          </cell>
          <cell r="B543" t="str">
            <v>事业单位离退休</v>
          </cell>
          <cell r="C543">
            <v>4288</v>
          </cell>
          <cell r="D543">
            <v>4858</v>
          </cell>
          <cell r="E543">
            <v>4872</v>
          </cell>
          <cell r="F543">
            <v>0.136194029850746</v>
          </cell>
          <cell r="G543">
            <v>1.0028818443804</v>
          </cell>
        </row>
        <row r="544">
          <cell r="A544">
            <v>2080503</v>
          </cell>
          <cell r="B544" t="str">
            <v>离退休人员管理机构</v>
          </cell>
          <cell r="C544">
            <v>35</v>
          </cell>
          <cell r="D544">
            <v>35</v>
          </cell>
          <cell r="E544">
            <v>31</v>
          </cell>
          <cell r="F544">
            <v>-0.114285714285714</v>
          </cell>
          <cell r="G544">
            <v>0.885714285714286</v>
          </cell>
        </row>
        <row r="545">
          <cell r="A545">
            <v>2080505</v>
          </cell>
          <cell r="B545" t="str">
            <v>机关事业单位基本养老保险缴费支出</v>
          </cell>
          <cell r="C545">
            <v>13848</v>
          </cell>
          <cell r="D545">
            <v>15789</v>
          </cell>
          <cell r="E545">
            <v>15463</v>
          </cell>
          <cell r="F545">
            <v>0.116623339110341</v>
          </cell>
          <cell r="G545">
            <v>0.979352713914751</v>
          </cell>
        </row>
        <row r="546">
          <cell r="A546">
            <v>2080506</v>
          </cell>
          <cell r="B546" t="str">
            <v>机关事业单位职业年金缴费支出</v>
          </cell>
          <cell r="C546">
            <v>3330</v>
          </cell>
          <cell r="D546">
            <v>5486</v>
          </cell>
          <cell r="E546">
            <v>1119</v>
          </cell>
          <cell r="F546">
            <v>-0.663963963963964</v>
          </cell>
          <cell r="G546">
            <v>0.203973751367116</v>
          </cell>
        </row>
        <row r="547">
          <cell r="A547">
            <v>2080507</v>
          </cell>
          <cell r="B547" t="str">
            <v>对机关事业单位基本养老保险基金的补助</v>
          </cell>
          <cell r="C547">
            <v>3600</v>
          </cell>
          <cell r="D547">
            <v>16066</v>
          </cell>
          <cell r="E547">
            <v>5710</v>
          </cell>
          <cell r="F547">
            <v>0.586111111111111</v>
          </cell>
          <cell r="G547">
            <v>0.355408938130213</v>
          </cell>
        </row>
        <row r="548">
          <cell r="A548">
            <v>2080508</v>
          </cell>
          <cell r="B548" t="str">
            <v>对机关事业单位职业年金的补助</v>
          </cell>
          <cell r="C548">
            <v>0</v>
          </cell>
          <cell r="D548">
            <v>0</v>
          </cell>
          <cell r="E548">
            <v>0</v>
          </cell>
          <cell r="F548" t="str">
            <v/>
          </cell>
          <cell r="G548" t="str">
            <v/>
          </cell>
        </row>
        <row r="549">
          <cell r="A549">
            <v>2080599</v>
          </cell>
          <cell r="B549" t="str">
            <v>其他行政事业单位养老支出</v>
          </cell>
          <cell r="C549">
            <v>89</v>
          </cell>
          <cell r="D549">
            <v>824</v>
          </cell>
          <cell r="E549">
            <v>739</v>
          </cell>
          <cell r="F549">
            <v>7.30337078651685</v>
          </cell>
          <cell r="G549">
            <v>0.896844660194175</v>
          </cell>
        </row>
        <row r="550">
          <cell r="A550">
            <v>20806</v>
          </cell>
          <cell r="B550" t="str">
            <v>企业改革补助</v>
          </cell>
          <cell r="C550">
            <v>0</v>
          </cell>
          <cell r="D550">
            <v>0</v>
          </cell>
          <cell r="E550">
            <v>0</v>
          </cell>
          <cell r="F550" t="str">
            <v/>
          </cell>
          <cell r="G550" t="str">
            <v/>
          </cell>
        </row>
        <row r="551">
          <cell r="A551">
            <v>2080601</v>
          </cell>
          <cell r="B551" t="str">
            <v>企业关闭破产补助</v>
          </cell>
          <cell r="C551">
            <v>0</v>
          </cell>
          <cell r="D551">
            <v>0</v>
          </cell>
          <cell r="E551">
            <v>0</v>
          </cell>
          <cell r="F551" t="str">
            <v/>
          </cell>
          <cell r="G551" t="str">
            <v/>
          </cell>
        </row>
        <row r="552">
          <cell r="A552">
            <v>2080602</v>
          </cell>
          <cell r="B552" t="str">
            <v>厂办大集体改革补助</v>
          </cell>
          <cell r="C552">
            <v>0</v>
          </cell>
          <cell r="D552">
            <v>0</v>
          </cell>
          <cell r="E552">
            <v>0</v>
          </cell>
          <cell r="F552" t="str">
            <v/>
          </cell>
          <cell r="G552" t="str">
            <v/>
          </cell>
        </row>
        <row r="553">
          <cell r="A553">
            <v>2080699</v>
          </cell>
          <cell r="B553" t="str">
            <v>其他企业改革发展补助</v>
          </cell>
          <cell r="C553">
            <v>0</v>
          </cell>
          <cell r="D553">
            <v>0</v>
          </cell>
          <cell r="E553">
            <v>0</v>
          </cell>
          <cell r="F553" t="str">
            <v/>
          </cell>
          <cell r="G553" t="str">
            <v/>
          </cell>
        </row>
        <row r="554">
          <cell r="A554">
            <v>20807</v>
          </cell>
          <cell r="B554" t="str">
            <v>就业补助</v>
          </cell>
          <cell r="C554">
            <v>1963</v>
          </cell>
          <cell r="D554">
            <v>3176</v>
          </cell>
          <cell r="E554">
            <v>2702</v>
          </cell>
          <cell r="F554">
            <v>0.376464595007641</v>
          </cell>
          <cell r="G554">
            <v>0.850755667506297</v>
          </cell>
        </row>
        <row r="555">
          <cell r="A555">
            <v>2080701</v>
          </cell>
          <cell r="B555" t="str">
            <v>就业创业服务补贴</v>
          </cell>
          <cell r="C555">
            <v>0</v>
          </cell>
          <cell r="D555">
            <v>0</v>
          </cell>
          <cell r="E555">
            <v>51</v>
          </cell>
          <cell r="F555" t="str">
            <v/>
          </cell>
          <cell r="G555" t="str">
            <v/>
          </cell>
        </row>
        <row r="556">
          <cell r="A556">
            <v>2080702</v>
          </cell>
          <cell r="B556" t="str">
            <v>职业培训补贴</v>
          </cell>
          <cell r="C556">
            <v>0</v>
          </cell>
          <cell r="D556">
            <v>0</v>
          </cell>
          <cell r="E556">
            <v>0</v>
          </cell>
          <cell r="F556" t="str">
            <v/>
          </cell>
          <cell r="G556" t="str">
            <v/>
          </cell>
        </row>
        <row r="557">
          <cell r="A557">
            <v>2080704</v>
          </cell>
          <cell r="B557" t="str">
            <v>社会保险补贴</v>
          </cell>
          <cell r="C557">
            <v>12</v>
          </cell>
          <cell r="D557">
            <v>56</v>
          </cell>
          <cell r="E557">
            <v>15</v>
          </cell>
          <cell r="F557">
            <v>0.25</v>
          </cell>
          <cell r="G557">
            <v>0.267857142857143</v>
          </cell>
        </row>
        <row r="558">
          <cell r="A558">
            <v>2080705</v>
          </cell>
          <cell r="B558" t="str">
            <v>公益性岗位补贴</v>
          </cell>
          <cell r="C558">
            <v>0</v>
          </cell>
          <cell r="D558">
            <v>95</v>
          </cell>
          <cell r="E558">
            <v>25</v>
          </cell>
          <cell r="F558" t="str">
            <v/>
          </cell>
          <cell r="G558">
            <v>0.263157894736842</v>
          </cell>
        </row>
        <row r="559">
          <cell r="A559">
            <v>2080709</v>
          </cell>
          <cell r="B559" t="str">
            <v>职业技能鉴定补贴</v>
          </cell>
          <cell r="C559">
            <v>0</v>
          </cell>
          <cell r="D559">
            <v>0</v>
          </cell>
          <cell r="E559">
            <v>0</v>
          </cell>
          <cell r="F559" t="str">
            <v/>
          </cell>
          <cell r="G559" t="str">
            <v/>
          </cell>
        </row>
        <row r="560">
          <cell r="A560">
            <v>2080711</v>
          </cell>
          <cell r="B560" t="str">
            <v>就业见习补贴</v>
          </cell>
          <cell r="C560">
            <v>168</v>
          </cell>
          <cell r="D560">
            <v>25</v>
          </cell>
          <cell r="E560">
            <v>80</v>
          </cell>
          <cell r="F560">
            <v>-0.523809523809524</v>
          </cell>
          <cell r="G560">
            <v>3.2</v>
          </cell>
        </row>
        <row r="561">
          <cell r="A561">
            <v>2080712</v>
          </cell>
          <cell r="B561" t="str">
            <v>高技能人才培养补助</v>
          </cell>
          <cell r="C561">
            <v>10</v>
          </cell>
          <cell r="D561">
            <v>0</v>
          </cell>
          <cell r="E561">
            <v>30</v>
          </cell>
          <cell r="F561">
            <v>2</v>
          </cell>
          <cell r="G561" t="str">
            <v/>
          </cell>
        </row>
        <row r="562">
          <cell r="A562">
            <v>2080713</v>
          </cell>
          <cell r="B562" t="str">
            <v>促进创业补贴</v>
          </cell>
          <cell r="C562">
            <v>0</v>
          </cell>
          <cell r="D562">
            <v>0</v>
          </cell>
          <cell r="E562">
            <v>0</v>
          </cell>
          <cell r="F562" t="str">
            <v/>
          </cell>
          <cell r="G562" t="str">
            <v/>
          </cell>
        </row>
        <row r="563">
          <cell r="A563">
            <v>2080799</v>
          </cell>
          <cell r="B563" t="str">
            <v>其他就业补助支出</v>
          </cell>
          <cell r="C563">
            <v>1773</v>
          </cell>
          <cell r="D563">
            <v>3000</v>
          </cell>
          <cell r="E563">
            <v>2501</v>
          </cell>
          <cell r="F563">
            <v>0.410603496897913</v>
          </cell>
          <cell r="G563">
            <v>0.833666666666667</v>
          </cell>
        </row>
        <row r="564">
          <cell r="A564">
            <v>20808</v>
          </cell>
          <cell r="B564" t="str">
            <v>抚恤</v>
          </cell>
          <cell r="C564">
            <v>4691</v>
          </cell>
          <cell r="D564">
            <v>2929</v>
          </cell>
          <cell r="E564">
            <v>5704</v>
          </cell>
          <cell r="F564">
            <v>0.215945427414197</v>
          </cell>
          <cell r="G564">
            <v>1.94742232843974</v>
          </cell>
        </row>
        <row r="565">
          <cell r="A565">
            <v>2080801</v>
          </cell>
          <cell r="B565" t="str">
            <v>死亡抚恤</v>
          </cell>
          <cell r="C565">
            <v>887</v>
          </cell>
          <cell r="D565">
            <v>1085</v>
          </cell>
          <cell r="E565">
            <v>2006</v>
          </cell>
          <cell r="F565">
            <v>1.26155580608794</v>
          </cell>
          <cell r="G565">
            <v>1.84884792626728</v>
          </cell>
        </row>
        <row r="566">
          <cell r="A566">
            <v>2080802</v>
          </cell>
          <cell r="B566" t="str">
            <v>伤残抚恤</v>
          </cell>
          <cell r="C566">
            <v>1003</v>
          </cell>
          <cell r="D566">
            <v>154</v>
          </cell>
          <cell r="E566">
            <v>1053</v>
          </cell>
          <cell r="F566">
            <v>0.0498504486540379</v>
          </cell>
          <cell r="G566">
            <v>6.83766233766234</v>
          </cell>
        </row>
        <row r="567">
          <cell r="A567">
            <v>2080803</v>
          </cell>
          <cell r="B567" t="str">
            <v>在乡复员、退伍军人生活补助</v>
          </cell>
          <cell r="C567">
            <v>603</v>
          </cell>
          <cell r="D567">
            <v>28</v>
          </cell>
          <cell r="E567">
            <v>1485</v>
          </cell>
          <cell r="F567">
            <v>1.46268656716418</v>
          </cell>
          <cell r="G567">
            <v>53.0357142857143</v>
          </cell>
        </row>
        <row r="568">
          <cell r="A568">
            <v>2080805</v>
          </cell>
          <cell r="B568" t="str">
            <v>义务兵优待</v>
          </cell>
          <cell r="C568">
            <v>567</v>
          </cell>
          <cell r="D568">
            <v>22</v>
          </cell>
          <cell r="E568">
            <v>488</v>
          </cell>
          <cell r="F568">
            <v>-0.139329805996473</v>
          </cell>
          <cell r="G568">
            <v>22.1818181818182</v>
          </cell>
        </row>
        <row r="569">
          <cell r="A569">
            <v>2080806</v>
          </cell>
          <cell r="B569" t="str">
            <v>农村籍退役士兵老年生活补助</v>
          </cell>
          <cell r="C569">
            <v>0</v>
          </cell>
          <cell r="D569">
            <v>0</v>
          </cell>
          <cell r="E569">
            <v>423</v>
          </cell>
          <cell r="F569" t="str">
            <v/>
          </cell>
          <cell r="G569" t="str">
            <v/>
          </cell>
        </row>
        <row r="570">
          <cell r="A570">
            <v>2080807</v>
          </cell>
          <cell r="B570" t="str">
            <v>光荣院</v>
          </cell>
          <cell r="C570">
            <v>0</v>
          </cell>
          <cell r="D570">
            <v>0</v>
          </cell>
          <cell r="E570">
            <v>0</v>
          </cell>
          <cell r="F570" t="str">
            <v/>
          </cell>
          <cell r="G570" t="str">
            <v/>
          </cell>
        </row>
        <row r="571">
          <cell r="A571">
            <v>2080808</v>
          </cell>
          <cell r="B571" t="str">
            <v>烈士纪念设施管理维护</v>
          </cell>
          <cell r="C571">
            <v>3</v>
          </cell>
          <cell r="D571">
            <v>2</v>
          </cell>
          <cell r="E571">
            <v>0</v>
          </cell>
          <cell r="F571">
            <v>-1</v>
          </cell>
          <cell r="G571">
            <v>0</v>
          </cell>
        </row>
        <row r="572">
          <cell r="A572">
            <v>2080899</v>
          </cell>
          <cell r="B572" t="str">
            <v>其他优抚支出</v>
          </cell>
          <cell r="C572">
            <v>1628</v>
          </cell>
          <cell r="D572">
            <v>1638</v>
          </cell>
          <cell r="E572">
            <v>249</v>
          </cell>
          <cell r="F572">
            <v>-0.847051597051597</v>
          </cell>
          <cell r="G572">
            <v>0.152014652014652</v>
          </cell>
        </row>
        <row r="573">
          <cell r="A573">
            <v>20809</v>
          </cell>
          <cell r="B573" t="str">
            <v>退役安置</v>
          </cell>
          <cell r="C573">
            <v>1165</v>
          </cell>
          <cell r="D573">
            <v>513</v>
          </cell>
          <cell r="E573">
            <v>848</v>
          </cell>
          <cell r="F573">
            <v>-0.272103004291846</v>
          </cell>
          <cell r="G573">
            <v>1.65302144249513</v>
          </cell>
        </row>
        <row r="574">
          <cell r="A574">
            <v>2080901</v>
          </cell>
          <cell r="B574" t="str">
            <v>退役士兵安置</v>
          </cell>
          <cell r="C574">
            <v>249</v>
          </cell>
          <cell r="D574">
            <v>301</v>
          </cell>
          <cell r="E574">
            <v>166</v>
          </cell>
          <cell r="F574">
            <v>-0.333333333333333</v>
          </cell>
          <cell r="G574">
            <v>0.551495016611296</v>
          </cell>
        </row>
        <row r="575">
          <cell r="A575">
            <v>2080902</v>
          </cell>
          <cell r="B575" t="str">
            <v>军队移交政府的离退休人员安置</v>
          </cell>
          <cell r="C575">
            <v>410</v>
          </cell>
          <cell r="D575">
            <v>204</v>
          </cell>
          <cell r="E575">
            <v>408</v>
          </cell>
          <cell r="F575">
            <v>-0.00487804878048781</v>
          </cell>
          <cell r="G575">
            <v>2</v>
          </cell>
        </row>
        <row r="576">
          <cell r="A576">
            <v>2080903</v>
          </cell>
          <cell r="B576" t="str">
            <v>军队移交政府离退休干部管理机构</v>
          </cell>
          <cell r="C576">
            <v>5</v>
          </cell>
          <cell r="D576">
            <v>0</v>
          </cell>
          <cell r="E576">
            <v>4</v>
          </cell>
          <cell r="F576">
            <v>-0.2</v>
          </cell>
          <cell r="G576" t="str">
            <v/>
          </cell>
        </row>
        <row r="577">
          <cell r="A577">
            <v>2080904</v>
          </cell>
          <cell r="B577" t="str">
            <v>退役士兵管理教育</v>
          </cell>
          <cell r="C577">
            <v>90</v>
          </cell>
          <cell r="D577">
            <v>0</v>
          </cell>
          <cell r="E577">
            <v>0</v>
          </cell>
          <cell r="F577">
            <v>-1</v>
          </cell>
          <cell r="G577" t="str">
            <v/>
          </cell>
        </row>
        <row r="578">
          <cell r="A578">
            <v>2080905</v>
          </cell>
          <cell r="B578" t="str">
            <v>军队转业干部安置</v>
          </cell>
          <cell r="C578">
            <v>402</v>
          </cell>
          <cell r="D578">
            <v>0</v>
          </cell>
          <cell r="E578">
            <v>270</v>
          </cell>
          <cell r="F578">
            <v>-0.328358208955224</v>
          </cell>
          <cell r="G578" t="str">
            <v/>
          </cell>
        </row>
        <row r="579">
          <cell r="A579">
            <v>2080999</v>
          </cell>
          <cell r="B579" t="str">
            <v>其他退役安置支出</v>
          </cell>
          <cell r="C579">
            <v>9</v>
          </cell>
          <cell r="D579">
            <v>8</v>
          </cell>
          <cell r="E579">
            <v>0</v>
          </cell>
          <cell r="F579">
            <v>-1</v>
          </cell>
          <cell r="G579">
            <v>0</v>
          </cell>
        </row>
        <row r="580">
          <cell r="A580">
            <v>20810</v>
          </cell>
          <cell r="B580" t="str">
            <v>社会福利</v>
          </cell>
          <cell r="C580">
            <v>2945</v>
          </cell>
          <cell r="D580">
            <v>2449</v>
          </cell>
          <cell r="E580">
            <v>2932</v>
          </cell>
          <cell r="F580">
            <v>-0.00441426146010182</v>
          </cell>
          <cell r="G580">
            <v>1.19722335647203</v>
          </cell>
        </row>
        <row r="581">
          <cell r="A581">
            <v>2081001</v>
          </cell>
          <cell r="B581" t="str">
            <v>儿童福利</v>
          </cell>
          <cell r="C581">
            <v>94</v>
          </cell>
          <cell r="D581">
            <v>56</v>
          </cell>
          <cell r="E581">
            <v>111</v>
          </cell>
          <cell r="F581">
            <v>0.180851063829787</v>
          </cell>
          <cell r="G581">
            <v>1.98214285714286</v>
          </cell>
        </row>
        <row r="582">
          <cell r="A582">
            <v>2081002</v>
          </cell>
          <cell r="B582" t="str">
            <v>老年福利</v>
          </cell>
          <cell r="C582">
            <v>1412</v>
          </cell>
          <cell r="D582">
            <v>1213</v>
          </cell>
          <cell r="E582">
            <v>1509</v>
          </cell>
          <cell r="F582">
            <v>0.0686968838526911</v>
          </cell>
          <cell r="G582">
            <v>1.24402308326463</v>
          </cell>
        </row>
        <row r="583">
          <cell r="A583">
            <v>2081003</v>
          </cell>
          <cell r="B583" t="str">
            <v>康复辅具</v>
          </cell>
          <cell r="C583">
            <v>0</v>
          </cell>
          <cell r="D583">
            <v>0</v>
          </cell>
          <cell r="E583">
            <v>0</v>
          </cell>
          <cell r="F583" t="str">
            <v/>
          </cell>
          <cell r="G583" t="str">
            <v/>
          </cell>
        </row>
        <row r="584">
          <cell r="A584">
            <v>2081004</v>
          </cell>
          <cell r="B584" t="str">
            <v>殡葬</v>
          </cell>
          <cell r="C584">
            <v>997</v>
          </cell>
          <cell r="D584">
            <v>1180</v>
          </cell>
          <cell r="E584">
            <v>738</v>
          </cell>
          <cell r="F584">
            <v>-0.259779338014042</v>
          </cell>
          <cell r="G584">
            <v>0.625423728813559</v>
          </cell>
        </row>
        <row r="585">
          <cell r="A585">
            <v>2081005</v>
          </cell>
          <cell r="B585" t="str">
            <v>社会福利事业单位</v>
          </cell>
          <cell r="C585">
            <v>7</v>
          </cell>
          <cell r="D585">
            <v>0</v>
          </cell>
          <cell r="E585">
            <v>0</v>
          </cell>
          <cell r="F585">
            <v>-1</v>
          </cell>
          <cell r="G585" t="str">
            <v/>
          </cell>
        </row>
        <row r="586">
          <cell r="A586">
            <v>2081006</v>
          </cell>
          <cell r="B586" t="str">
            <v>养老服务</v>
          </cell>
          <cell r="C586">
            <v>435</v>
          </cell>
          <cell r="D586">
            <v>0</v>
          </cell>
          <cell r="E586">
            <v>574</v>
          </cell>
          <cell r="F586">
            <v>0.319540229885057</v>
          </cell>
          <cell r="G586" t="str">
            <v/>
          </cell>
        </row>
        <row r="587">
          <cell r="A587">
            <v>2081099</v>
          </cell>
          <cell r="B587" t="str">
            <v>其他社会福利支出</v>
          </cell>
          <cell r="C587">
            <v>0</v>
          </cell>
          <cell r="D587">
            <v>0</v>
          </cell>
          <cell r="E587">
            <v>0</v>
          </cell>
          <cell r="F587" t="str">
            <v/>
          </cell>
          <cell r="G587" t="str">
            <v/>
          </cell>
        </row>
        <row r="588">
          <cell r="A588">
            <v>20811</v>
          </cell>
          <cell r="B588" t="str">
            <v>残疾人事业</v>
          </cell>
          <cell r="C588">
            <v>1022</v>
          </cell>
          <cell r="D588">
            <v>1058</v>
          </cell>
          <cell r="E588">
            <v>1069</v>
          </cell>
          <cell r="F588">
            <v>0.0459882583170255</v>
          </cell>
          <cell r="G588">
            <v>1.01039697542533</v>
          </cell>
        </row>
        <row r="589">
          <cell r="A589">
            <v>2081101</v>
          </cell>
          <cell r="B589" t="str">
            <v>行政运行</v>
          </cell>
          <cell r="C589">
            <v>110</v>
          </cell>
          <cell r="D589">
            <v>155</v>
          </cell>
          <cell r="E589">
            <v>147</v>
          </cell>
          <cell r="F589">
            <v>0.336363636363636</v>
          </cell>
          <cell r="G589">
            <v>0.948387096774194</v>
          </cell>
        </row>
        <row r="590">
          <cell r="A590">
            <v>2081102</v>
          </cell>
          <cell r="B590" t="str">
            <v>一般行政管理事务</v>
          </cell>
          <cell r="C590">
            <v>0</v>
          </cell>
          <cell r="D590">
            <v>0</v>
          </cell>
          <cell r="E590">
            <v>0</v>
          </cell>
          <cell r="F590" t="str">
            <v/>
          </cell>
          <cell r="G590" t="str">
            <v/>
          </cell>
        </row>
        <row r="591">
          <cell r="A591">
            <v>2081103</v>
          </cell>
          <cell r="B591" t="str">
            <v>机关服务</v>
          </cell>
          <cell r="C591">
            <v>62</v>
          </cell>
          <cell r="D591">
            <v>64</v>
          </cell>
          <cell r="E591">
            <v>60</v>
          </cell>
          <cell r="F591">
            <v>-0.032258064516129</v>
          </cell>
          <cell r="G591">
            <v>0.9375</v>
          </cell>
        </row>
        <row r="592">
          <cell r="A592">
            <v>2081104</v>
          </cell>
          <cell r="B592" t="str">
            <v>残疾人康复</v>
          </cell>
          <cell r="C592">
            <v>138</v>
          </cell>
          <cell r="D592">
            <v>213</v>
          </cell>
          <cell r="E592">
            <v>143</v>
          </cell>
          <cell r="F592">
            <v>0.036231884057971</v>
          </cell>
          <cell r="G592">
            <v>0.671361502347418</v>
          </cell>
        </row>
        <row r="593">
          <cell r="A593">
            <v>2081105</v>
          </cell>
          <cell r="B593" t="str">
            <v>残疾人就业</v>
          </cell>
          <cell r="C593">
            <v>194</v>
          </cell>
          <cell r="D593">
            <v>73</v>
          </cell>
          <cell r="E593">
            <v>70</v>
          </cell>
          <cell r="F593">
            <v>-0.639175257731959</v>
          </cell>
          <cell r="G593">
            <v>0.958904109589041</v>
          </cell>
        </row>
        <row r="594">
          <cell r="A594">
            <v>2081106</v>
          </cell>
          <cell r="B594" t="str">
            <v>残疾人体育</v>
          </cell>
          <cell r="C594">
            <v>0</v>
          </cell>
          <cell r="D594">
            <v>12</v>
          </cell>
          <cell r="E594">
            <v>10</v>
          </cell>
          <cell r="F594" t="str">
            <v/>
          </cell>
          <cell r="G594">
            <v>0.833333333333333</v>
          </cell>
        </row>
        <row r="595">
          <cell r="A595">
            <v>2081107</v>
          </cell>
          <cell r="B595" t="str">
            <v>残疾人生活和护理补贴</v>
          </cell>
          <cell r="C595">
            <v>423</v>
          </cell>
          <cell r="D595">
            <v>389</v>
          </cell>
          <cell r="E595">
            <v>508</v>
          </cell>
          <cell r="F595">
            <v>0.200945626477541</v>
          </cell>
          <cell r="G595">
            <v>1.30591259640103</v>
          </cell>
        </row>
        <row r="596">
          <cell r="A596">
            <v>2081199</v>
          </cell>
          <cell r="B596" t="str">
            <v>其他残疾人事业支出</v>
          </cell>
          <cell r="C596">
            <v>95</v>
          </cell>
          <cell r="D596">
            <v>152</v>
          </cell>
          <cell r="E596">
            <v>131</v>
          </cell>
          <cell r="F596">
            <v>0.378947368421053</v>
          </cell>
          <cell r="G596">
            <v>0.861842105263158</v>
          </cell>
        </row>
        <row r="597">
          <cell r="A597">
            <v>20816</v>
          </cell>
          <cell r="B597" t="str">
            <v>红十字事业</v>
          </cell>
          <cell r="C597">
            <v>76</v>
          </cell>
          <cell r="D597">
            <v>64</v>
          </cell>
          <cell r="E597">
            <v>73</v>
          </cell>
          <cell r="F597">
            <v>-0.0394736842105263</v>
          </cell>
          <cell r="G597">
            <v>1.140625</v>
          </cell>
        </row>
        <row r="598">
          <cell r="A598">
            <v>2081601</v>
          </cell>
          <cell r="B598" t="str">
            <v>行政运行</v>
          </cell>
          <cell r="C598">
            <v>74</v>
          </cell>
          <cell r="D598">
            <v>61</v>
          </cell>
          <cell r="E598">
            <v>68</v>
          </cell>
          <cell r="F598">
            <v>-0.081081081081081</v>
          </cell>
          <cell r="G598">
            <v>1.11475409836066</v>
          </cell>
        </row>
        <row r="599">
          <cell r="A599">
            <v>2081602</v>
          </cell>
          <cell r="B599" t="str">
            <v>一般行政管理事务</v>
          </cell>
          <cell r="C599">
            <v>2</v>
          </cell>
          <cell r="D599">
            <v>3</v>
          </cell>
          <cell r="E599">
            <v>0</v>
          </cell>
          <cell r="F599">
            <v>-1</v>
          </cell>
          <cell r="G599">
            <v>0</v>
          </cell>
        </row>
        <row r="600">
          <cell r="A600">
            <v>2081603</v>
          </cell>
          <cell r="B600" t="str">
            <v>机关服务</v>
          </cell>
          <cell r="C600">
            <v>0</v>
          </cell>
          <cell r="D600">
            <v>0</v>
          </cell>
          <cell r="E600">
            <v>0</v>
          </cell>
          <cell r="F600" t="str">
            <v/>
          </cell>
          <cell r="G600" t="str">
            <v/>
          </cell>
        </row>
        <row r="601">
          <cell r="A601">
            <v>2081650</v>
          </cell>
          <cell r="B601" t="str">
            <v>事业运行◆</v>
          </cell>
        </row>
        <row r="601">
          <cell r="E601">
            <v>0</v>
          </cell>
          <cell r="F601" t="str">
            <v/>
          </cell>
          <cell r="G601" t="str">
            <v/>
          </cell>
        </row>
        <row r="602">
          <cell r="A602">
            <v>2081699</v>
          </cell>
          <cell r="B602" t="str">
            <v>其他红十字事业支出</v>
          </cell>
          <cell r="C602">
            <v>0</v>
          </cell>
          <cell r="D602">
            <v>0</v>
          </cell>
          <cell r="E602">
            <v>5</v>
          </cell>
          <cell r="F602" t="str">
            <v/>
          </cell>
          <cell r="G602" t="str">
            <v/>
          </cell>
        </row>
        <row r="603">
          <cell r="A603">
            <v>20819</v>
          </cell>
          <cell r="B603" t="str">
            <v>最低生活保障</v>
          </cell>
          <cell r="C603">
            <v>2375</v>
          </cell>
          <cell r="D603">
            <v>1745</v>
          </cell>
          <cell r="E603">
            <v>2362</v>
          </cell>
          <cell r="F603">
            <v>-0.0054736842105263</v>
          </cell>
          <cell r="G603">
            <v>1.35358166189112</v>
          </cell>
        </row>
        <row r="604">
          <cell r="A604">
            <v>2081901</v>
          </cell>
          <cell r="B604" t="str">
            <v>城市最低生活保障金支出</v>
          </cell>
          <cell r="C604">
            <v>1290</v>
          </cell>
          <cell r="D604">
            <v>1428</v>
          </cell>
          <cell r="E604">
            <v>1333</v>
          </cell>
          <cell r="F604">
            <v>0.0333333333333334</v>
          </cell>
          <cell r="G604">
            <v>0.933473389355742</v>
          </cell>
        </row>
        <row r="605">
          <cell r="A605">
            <v>2081902</v>
          </cell>
          <cell r="B605" t="str">
            <v>农村最低生活保障金支出</v>
          </cell>
          <cell r="C605">
            <v>1085</v>
          </cell>
          <cell r="D605">
            <v>317</v>
          </cell>
          <cell r="E605">
            <v>1029</v>
          </cell>
          <cell r="F605">
            <v>-0.0516129032258065</v>
          </cell>
          <cell r="G605">
            <v>3.24605678233438</v>
          </cell>
        </row>
        <row r="606">
          <cell r="A606">
            <v>20820</v>
          </cell>
          <cell r="B606" t="str">
            <v>临时救助</v>
          </cell>
          <cell r="C606">
            <v>279</v>
          </cell>
          <cell r="D606">
            <v>141</v>
          </cell>
          <cell r="E606">
            <v>148</v>
          </cell>
          <cell r="F606">
            <v>-0.469534050179211</v>
          </cell>
          <cell r="G606">
            <v>1.04964539007092</v>
          </cell>
        </row>
        <row r="607">
          <cell r="A607">
            <v>2082001</v>
          </cell>
          <cell r="B607" t="str">
            <v>临时救助支出</v>
          </cell>
          <cell r="C607">
            <v>184</v>
          </cell>
          <cell r="D607">
            <v>129</v>
          </cell>
          <cell r="E607">
            <v>138</v>
          </cell>
          <cell r="F607">
            <v>-0.25</v>
          </cell>
          <cell r="G607">
            <v>1.06976744186047</v>
          </cell>
        </row>
        <row r="608">
          <cell r="A608">
            <v>2082002</v>
          </cell>
          <cell r="B608" t="str">
            <v>流浪乞讨人员救助支出</v>
          </cell>
          <cell r="C608">
            <v>95</v>
          </cell>
          <cell r="D608">
            <v>12</v>
          </cell>
          <cell r="E608">
            <v>10</v>
          </cell>
          <cell r="F608">
            <v>-0.894736842105263</v>
          </cell>
          <cell r="G608">
            <v>0.833333333333333</v>
          </cell>
        </row>
        <row r="609">
          <cell r="A609">
            <v>20821</v>
          </cell>
          <cell r="B609" t="str">
            <v>特困人员救助供养</v>
          </cell>
          <cell r="C609">
            <v>353</v>
          </cell>
          <cell r="D609">
            <v>215</v>
          </cell>
          <cell r="E609">
            <v>331</v>
          </cell>
          <cell r="F609">
            <v>-0.0623229461756374</v>
          </cell>
          <cell r="G609">
            <v>1.53953488372093</v>
          </cell>
        </row>
        <row r="610">
          <cell r="A610">
            <v>2082101</v>
          </cell>
          <cell r="B610" t="str">
            <v>城市特困人员救助供养支出</v>
          </cell>
          <cell r="C610">
            <v>293</v>
          </cell>
          <cell r="D610">
            <v>6</v>
          </cell>
          <cell r="E610">
            <v>0</v>
          </cell>
          <cell r="F610">
            <v>-1</v>
          </cell>
          <cell r="G610">
            <v>0</v>
          </cell>
        </row>
        <row r="611">
          <cell r="A611">
            <v>2082102</v>
          </cell>
          <cell r="B611" t="str">
            <v>农村特困人员救助供养支出</v>
          </cell>
          <cell r="C611">
            <v>60</v>
          </cell>
          <cell r="D611">
            <v>209</v>
          </cell>
          <cell r="E611">
            <v>331</v>
          </cell>
          <cell r="F611">
            <v>4.51666666666667</v>
          </cell>
          <cell r="G611">
            <v>1.58373205741627</v>
          </cell>
        </row>
        <row r="612">
          <cell r="A612">
            <v>20824</v>
          </cell>
          <cell r="B612" t="str">
            <v>补充道路交通事故社会救助基金</v>
          </cell>
          <cell r="C612">
            <v>0</v>
          </cell>
          <cell r="D612">
            <v>0</v>
          </cell>
          <cell r="E612">
            <v>0</v>
          </cell>
          <cell r="F612" t="str">
            <v/>
          </cell>
          <cell r="G612" t="str">
            <v/>
          </cell>
        </row>
        <row r="613">
          <cell r="A613">
            <v>2082401</v>
          </cell>
          <cell r="B613" t="str">
            <v>交强险增值税补助基金支出</v>
          </cell>
          <cell r="C613">
            <v>0</v>
          </cell>
          <cell r="D613">
            <v>0</v>
          </cell>
          <cell r="E613">
            <v>0</v>
          </cell>
          <cell r="F613" t="str">
            <v/>
          </cell>
          <cell r="G613" t="str">
            <v/>
          </cell>
        </row>
        <row r="614">
          <cell r="A614">
            <v>2082402</v>
          </cell>
          <cell r="B614" t="str">
            <v>交强险罚款收入补助基金支出</v>
          </cell>
          <cell r="C614">
            <v>0</v>
          </cell>
          <cell r="D614">
            <v>0</v>
          </cell>
          <cell r="E614">
            <v>0</v>
          </cell>
          <cell r="F614" t="str">
            <v/>
          </cell>
          <cell r="G614" t="str">
            <v/>
          </cell>
        </row>
        <row r="615">
          <cell r="A615">
            <v>20825</v>
          </cell>
          <cell r="B615" t="str">
            <v>其他生活救助</v>
          </cell>
          <cell r="C615">
            <v>189</v>
          </cell>
          <cell r="D615">
            <v>173</v>
          </cell>
          <cell r="E615">
            <v>168</v>
          </cell>
          <cell r="F615">
            <v>-0.111111111111111</v>
          </cell>
          <cell r="G615">
            <v>0.971098265895954</v>
          </cell>
        </row>
        <row r="616">
          <cell r="A616">
            <v>2082501</v>
          </cell>
          <cell r="B616" t="str">
            <v>其他城市生活救助</v>
          </cell>
          <cell r="C616">
            <v>30</v>
          </cell>
          <cell r="D616">
            <v>30</v>
          </cell>
          <cell r="E616">
            <v>29</v>
          </cell>
          <cell r="F616">
            <v>-0.0333333333333333</v>
          </cell>
          <cell r="G616">
            <v>0.966666666666667</v>
          </cell>
        </row>
        <row r="617">
          <cell r="A617">
            <v>2082502</v>
          </cell>
          <cell r="B617" t="str">
            <v>其他农村生活救助</v>
          </cell>
          <cell r="C617">
            <v>159</v>
          </cell>
          <cell r="D617">
            <v>143</v>
          </cell>
          <cell r="E617">
            <v>139</v>
          </cell>
          <cell r="F617">
            <v>-0.125786163522013</v>
          </cell>
          <cell r="G617">
            <v>0.972027972027972</v>
          </cell>
        </row>
        <row r="618">
          <cell r="A618">
            <v>20826</v>
          </cell>
          <cell r="B618" t="str">
            <v>财政对基本养老保险基金的补助</v>
          </cell>
          <cell r="C618">
            <v>1549</v>
          </cell>
          <cell r="D618">
            <v>11838</v>
          </cell>
          <cell r="E618">
            <v>106</v>
          </cell>
          <cell r="F618">
            <v>-0.931568754034861</v>
          </cell>
          <cell r="G618">
            <v>0.00895421523906065</v>
          </cell>
        </row>
        <row r="619">
          <cell r="A619">
            <v>2082601</v>
          </cell>
          <cell r="B619" t="str">
            <v>财政对企业职工基本养老保险基金的补助</v>
          </cell>
          <cell r="C619">
            <v>0</v>
          </cell>
          <cell r="D619">
            <v>0</v>
          </cell>
          <cell r="E619">
            <v>0</v>
          </cell>
          <cell r="F619" t="str">
            <v/>
          </cell>
          <cell r="G619" t="str">
            <v/>
          </cell>
        </row>
        <row r="620">
          <cell r="A620">
            <v>2082602</v>
          </cell>
          <cell r="B620" t="str">
            <v>财政对城乡居民基本养老保险基金的补助</v>
          </cell>
          <cell r="C620">
            <v>1549</v>
          </cell>
          <cell r="D620">
            <v>11838</v>
          </cell>
          <cell r="E620">
            <v>106</v>
          </cell>
          <cell r="F620">
            <v>-0.931568754034861</v>
          </cell>
          <cell r="G620">
            <v>0.00895421523906065</v>
          </cell>
        </row>
        <row r="621">
          <cell r="A621">
            <v>2082699</v>
          </cell>
          <cell r="B621" t="str">
            <v>财政对其他基本养老保险基金的补助</v>
          </cell>
          <cell r="C621">
            <v>0</v>
          </cell>
          <cell r="D621">
            <v>0</v>
          </cell>
          <cell r="E621">
            <v>0</v>
          </cell>
          <cell r="F621" t="str">
            <v/>
          </cell>
          <cell r="G621" t="str">
            <v/>
          </cell>
        </row>
        <row r="622">
          <cell r="A622">
            <v>20827</v>
          </cell>
          <cell r="B622" t="str">
            <v>财政对其他社会保险基金的补助</v>
          </cell>
          <cell r="C622">
            <v>0</v>
          </cell>
          <cell r="D622">
            <v>0</v>
          </cell>
          <cell r="E622">
            <v>0</v>
          </cell>
          <cell r="F622" t="str">
            <v/>
          </cell>
          <cell r="G622" t="str">
            <v/>
          </cell>
        </row>
        <row r="623">
          <cell r="A623">
            <v>2082701</v>
          </cell>
          <cell r="B623" t="str">
            <v>财政对失业保险基金的补助</v>
          </cell>
          <cell r="C623">
            <v>0</v>
          </cell>
          <cell r="D623">
            <v>0</v>
          </cell>
          <cell r="E623">
            <v>0</v>
          </cell>
          <cell r="F623" t="str">
            <v/>
          </cell>
          <cell r="G623" t="str">
            <v/>
          </cell>
        </row>
        <row r="624">
          <cell r="A624">
            <v>2082702</v>
          </cell>
          <cell r="B624" t="str">
            <v>财政对工伤保险基金的补助</v>
          </cell>
          <cell r="C624">
            <v>0</v>
          </cell>
          <cell r="D624">
            <v>0</v>
          </cell>
          <cell r="E624">
            <v>0</v>
          </cell>
          <cell r="F624" t="str">
            <v/>
          </cell>
          <cell r="G624" t="str">
            <v/>
          </cell>
        </row>
        <row r="625">
          <cell r="A625">
            <v>2082799</v>
          </cell>
          <cell r="B625" t="str">
            <v>其他财政对社会保险基金的补助</v>
          </cell>
          <cell r="C625">
            <v>0</v>
          </cell>
          <cell r="D625">
            <v>0</v>
          </cell>
          <cell r="E625">
            <v>0</v>
          </cell>
          <cell r="F625" t="str">
            <v/>
          </cell>
          <cell r="G625" t="str">
            <v/>
          </cell>
        </row>
        <row r="626">
          <cell r="A626">
            <v>20828</v>
          </cell>
          <cell r="B626" t="str">
            <v>退役军人管理事务</v>
          </cell>
          <cell r="C626">
            <v>643</v>
          </cell>
          <cell r="D626">
            <v>583</v>
          </cell>
          <cell r="E626">
            <v>653</v>
          </cell>
          <cell r="F626">
            <v>0.0155520995334371</v>
          </cell>
          <cell r="G626">
            <v>1.12006861063465</v>
          </cell>
        </row>
        <row r="627">
          <cell r="A627">
            <v>2082801</v>
          </cell>
          <cell r="B627" t="str">
            <v>行政运行</v>
          </cell>
          <cell r="C627">
            <v>153</v>
          </cell>
          <cell r="D627">
            <v>153</v>
          </cell>
          <cell r="E627">
            <v>173</v>
          </cell>
          <cell r="F627">
            <v>0.130718954248366</v>
          </cell>
          <cell r="G627">
            <v>1.13071895424837</v>
          </cell>
        </row>
        <row r="628">
          <cell r="A628">
            <v>2082802</v>
          </cell>
          <cell r="B628" t="str">
            <v>一般行政管理事务</v>
          </cell>
          <cell r="C628">
            <v>25</v>
          </cell>
          <cell r="D628">
            <v>19</v>
          </cell>
          <cell r="E628">
            <v>0</v>
          </cell>
          <cell r="F628">
            <v>-1</v>
          </cell>
          <cell r="G628">
            <v>0</v>
          </cell>
        </row>
        <row r="629">
          <cell r="A629">
            <v>2082803</v>
          </cell>
          <cell r="B629" t="str">
            <v>机关服务</v>
          </cell>
          <cell r="C629">
            <v>0</v>
          </cell>
          <cell r="D629">
            <v>0</v>
          </cell>
          <cell r="E629">
            <v>0</v>
          </cell>
          <cell r="F629" t="str">
            <v/>
          </cell>
          <cell r="G629" t="str">
            <v/>
          </cell>
        </row>
        <row r="630">
          <cell r="A630">
            <v>2082804</v>
          </cell>
          <cell r="B630" t="str">
            <v>拥军优属</v>
          </cell>
          <cell r="C630">
            <v>125</v>
          </cell>
          <cell r="D630">
            <v>109</v>
          </cell>
          <cell r="E630">
            <v>195</v>
          </cell>
          <cell r="F630">
            <v>0.56</v>
          </cell>
          <cell r="G630">
            <v>1.78899082568807</v>
          </cell>
        </row>
        <row r="631">
          <cell r="A631">
            <v>2082805</v>
          </cell>
          <cell r="B631" t="str">
            <v>军供保障</v>
          </cell>
          <cell r="C631">
            <v>259</v>
          </cell>
          <cell r="D631">
            <v>247</v>
          </cell>
          <cell r="E631">
            <v>221</v>
          </cell>
          <cell r="F631">
            <v>-0.146718146718147</v>
          </cell>
          <cell r="G631">
            <v>0.894736842105263</v>
          </cell>
        </row>
        <row r="632">
          <cell r="A632">
            <v>2082850</v>
          </cell>
          <cell r="B632" t="str">
            <v>事业运行</v>
          </cell>
          <cell r="C632">
            <v>54</v>
          </cell>
          <cell r="D632">
            <v>55</v>
          </cell>
          <cell r="E632">
            <v>64</v>
          </cell>
          <cell r="F632">
            <v>0.185185185185185</v>
          </cell>
          <cell r="G632">
            <v>1.16363636363636</v>
          </cell>
        </row>
        <row r="633">
          <cell r="A633">
            <v>2082899</v>
          </cell>
          <cell r="B633" t="str">
            <v>其他退役军人事务管理支出</v>
          </cell>
          <cell r="C633">
            <v>27</v>
          </cell>
          <cell r="D633">
            <v>0</v>
          </cell>
          <cell r="E633">
            <v>0</v>
          </cell>
          <cell r="F633">
            <v>-1</v>
          </cell>
          <cell r="G633" t="str">
            <v/>
          </cell>
        </row>
        <row r="634">
          <cell r="A634">
            <v>20830</v>
          </cell>
          <cell r="B634" t="str">
            <v>财政代缴社会保险费支出</v>
          </cell>
          <cell r="C634">
            <v>56</v>
          </cell>
          <cell r="D634">
            <v>71</v>
          </cell>
          <cell r="E634">
            <v>60</v>
          </cell>
          <cell r="F634">
            <v>0.0714285714285714</v>
          </cell>
          <cell r="G634">
            <v>0.845070422535211</v>
          </cell>
        </row>
        <row r="635">
          <cell r="A635">
            <v>2083001</v>
          </cell>
          <cell r="B635" t="str">
            <v>财政代缴城乡居民基本养老保险费支出</v>
          </cell>
          <cell r="C635">
            <v>56</v>
          </cell>
          <cell r="D635">
            <v>71</v>
          </cell>
          <cell r="E635">
            <v>60</v>
          </cell>
          <cell r="F635">
            <v>0.0714285714285714</v>
          </cell>
          <cell r="G635">
            <v>0.845070422535211</v>
          </cell>
        </row>
        <row r="636">
          <cell r="A636">
            <v>2083099</v>
          </cell>
          <cell r="B636" t="str">
            <v>财政代缴其他社会保险费支出</v>
          </cell>
          <cell r="C636">
            <v>0</v>
          </cell>
          <cell r="D636">
            <v>0</v>
          </cell>
          <cell r="E636">
            <v>0</v>
          </cell>
          <cell r="F636" t="str">
            <v/>
          </cell>
          <cell r="G636" t="str">
            <v/>
          </cell>
        </row>
        <row r="637">
          <cell r="A637">
            <v>20899</v>
          </cell>
          <cell r="B637" t="str">
            <v>其他社会保障和就业支出</v>
          </cell>
          <cell r="C637">
            <v>567</v>
          </cell>
          <cell r="D637">
            <v>0</v>
          </cell>
          <cell r="E637">
            <v>1</v>
          </cell>
          <cell r="F637">
            <v>-0.998236331569665</v>
          </cell>
          <cell r="G637" t="str">
            <v/>
          </cell>
        </row>
        <row r="638">
          <cell r="A638">
            <v>2089999</v>
          </cell>
          <cell r="B638" t="str">
            <v>其他社会保障和就业支出</v>
          </cell>
          <cell r="C638">
            <v>567</v>
          </cell>
          <cell r="D638">
            <v>0</v>
          </cell>
          <cell r="E638">
            <v>1</v>
          </cell>
          <cell r="F638">
            <v>-0.998236331569665</v>
          </cell>
          <cell r="G638" t="str">
            <v/>
          </cell>
        </row>
        <row r="639">
          <cell r="A639">
            <v>210</v>
          </cell>
          <cell r="B639" t="str">
            <v>九、卫生健康支出</v>
          </cell>
          <cell r="C639">
            <v>32947</v>
          </cell>
          <cell r="D639">
            <v>31117</v>
          </cell>
          <cell r="E639">
            <v>31802</v>
          </cell>
          <cell r="F639">
            <v>-0.0347527847755487</v>
          </cell>
          <cell r="G639">
            <v>1.02201369026577</v>
          </cell>
        </row>
        <row r="640">
          <cell r="A640">
            <v>21001</v>
          </cell>
          <cell r="B640" t="str">
            <v>卫生健康管理事务</v>
          </cell>
          <cell r="C640">
            <v>341</v>
          </cell>
          <cell r="D640">
            <v>332</v>
          </cell>
          <cell r="E640">
            <v>282</v>
          </cell>
          <cell r="F640">
            <v>-0.173020527859237</v>
          </cell>
          <cell r="G640">
            <v>0.849397590361446</v>
          </cell>
        </row>
        <row r="641">
          <cell r="A641">
            <v>2100101</v>
          </cell>
          <cell r="B641" t="str">
            <v>行政运行</v>
          </cell>
          <cell r="C641">
            <v>341</v>
          </cell>
          <cell r="D641">
            <v>322</v>
          </cell>
          <cell r="E641">
            <v>282</v>
          </cell>
          <cell r="F641">
            <v>-0.173020527859237</v>
          </cell>
          <cell r="G641">
            <v>0.875776397515528</v>
          </cell>
        </row>
        <row r="642">
          <cell r="A642">
            <v>2100102</v>
          </cell>
          <cell r="B642" t="str">
            <v>一般行政管理事务</v>
          </cell>
          <cell r="C642">
            <v>0</v>
          </cell>
          <cell r="D642">
            <v>0</v>
          </cell>
          <cell r="E642">
            <v>0</v>
          </cell>
          <cell r="F642" t="str">
            <v/>
          </cell>
          <cell r="G642" t="str">
            <v/>
          </cell>
        </row>
        <row r="643">
          <cell r="A643">
            <v>2100103</v>
          </cell>
          <cell r="B643" t="str">
            <v>机关服务</v>
          </cell>
          <cell r="C643">
            <v>0</v>
          </cell>
          <cell r="D643">
            <v>0</v>
          </cell>
          <cell r="E643">
            <v>0</v>
          </cell>
          <cell r="F643" t="str">
            <v/>
          </cell>
          <cell r="G643" t="str">
            <v/>
          </cell>
        </row>
        <row r="644">
          <cell r="A644">
            <v>2100199</v>
          </cell>
          <cell r="B644" t="str">
            <v>其他卫生健康管理事务支出</v>
          </cell>
          <cell r="C644">
            <v>0</v>
          </cell>
          <cell r="D644">
            <v>10</v>
          </cell>
          <cell r="E644">
            <v>0</v>
          </cell>
          <cell r="F644" t="str">
            <v/>
          </cell>
          <cell r="G644">
            <v>0</v>
          </cell>
        </row>
        <row r="645">
          <cell r="A645">
            <v>21002</v>
          </cell>
          <cell r="B645" t="str">
            <v>公立医院</v>
          </cell>
          <cell r="C645">
            <v>1550</v>
          </cell>
          <cell r="D645">
            <v>1292</v>
          </cell>
          <cell r="E645">
            <v>1154</v>
          </cell>
          <cell r="F645">
            <v>-0.255483870967742</v>
          </cell>
          <cell r="G645">
            <v>0.893188854489164</v>
          </cell>
        </row>
        <row r="646">
          <cell r="A646">
            <v>2100201</v>
          </cell>
          <cell r="B646" t="str">
            <v>综合医院</v>
          </cell>
          <cell r="C646">
            <v>1447</v>
          </cell>
          <cell r="D646">
            <v>1292</v>
          </cell>
          <cell r="E646">
            <v>1154</v>
          </cell>
          <cell r="F646">
            <v>-0.202487906012439</v>
          </cell>
          <cell r="G646">
            <v>0.893188854489164</v>
          </cell>
        </row>
        <row r="647">
          <cell r="A647">
            <v>2100202</v>
          </cell>
          <cell r="B647" t="str">
            <v>中医（民族）医院</v>
          </cell>
          <cell r="C647">
            <v>0</v>
          </cell>
          <cell r="D647">
            <v>0</v>
          </cell>
          <cell r="E647">
            <v>0</v>
          </cell>
          <cell r="F647" t="str">
            <v/>
          </cell>
          <cell r="G647" t="str">
            <v/>
          </cell>
        </row>
        <row r="648">
          <cell r="A648">
            <v>2100203</v>
          </cell>
          <cell r="B648" t="str">
            <v>传染病医院</v>
          </cell>
          <cell r="C648">
            <v>0</v>
          </cell>
          <cell r="D648">
            <v>0</v>
          </cell>
          <cell r="E648">
            <v>0</v>
          </cell>
          <cell r="F648" t="str">
            <v/>
          </cell>
          <cell r="G648" t="str">
            <v/>
          </cell>
        </row>
        <row r="649">
          <cell r="A649">
            <v>2100204</v>
          </cell>
          <cell r="B649" t="str">
            <v>职业病防治医院</v>
          </cell>
          <cell r="C649">
            <v>0</v>
          </cell>
          <cell r="D649">
            <v>0</v>
          </cell>
          <cell r="E649">
            <v>0</v>
          </cell>
          <cell r="F649" t="str">
            <v/>
          </cell>
          <cell r="G649" t="str">
            <v/>
          </cell>
        </row>
        <row r="650">
          <cell r="A650">
            <v>2100205</v>
          </cell>
          <cell r="B650" t="str">
            <v>精神病医院</v>
          </cell>
          <cell r="C650">
            <v>0</v>
          </cell>
          <cell r="D650">
            <v>0</v>
          </cell>
          <cell r="E650">
            <v>0</v>
          </cell>
          <cell r="F650" t="str">
            <v/>
          </cell>
          <cell r="G650" t="str">
            <v/>
          </cell>
        </row>
        <row r="651">
          <cell r="A651">
            <v>2100206</v>
          </cell>
          <cell r="B651" t="str">
            <v>妇幼保健医院</v>
          </cell>
          <cell r="C651">
            <v>0</v>
          </cell>
          <cell r="D651">
            <v>0</v>
          </cell>
          <cell r="E651">
            <v>0</v>
          </cell>
          <cell r="F651" t="str">
            <v/>
          </cell>
          <cell r="G651" t="str">
            <v/>
          </cell>
        </row>
        <row r="652">
          <cell r="A652">
            <v>2100207</v>
          </cell>
          <cell r="B652" t="str">
            <v>儿童医院</v>
          </cell>
          <cell r="C652">
            <v>0</v>
          </cell>
          <cell r="D652">
            <v>0</v>
          </cell>
          <cell r="E652">
            <v>0</v>
          </cell>
          <cell r="F652" t="str">
            <v/>
          </cell>
          <cell r="G652" t="str">
            <v/>
          </cell>
        </row>
        <row r="653">
          <cell r="A653">
            <v>2100208</v>
          </cell>
          <cell r="B653" t="str">
            <v>其他专科医院</v>
          </cell>
          <cell r="C653">
            <v>0</v>
          </cell>
          <cell r="D653">
            <v>0</v>
          </cell>
          <cell r="E653">
            <v>0</v>
          </cell>
          <cell r="F653" t="str">
            <v/>
          </cell>
          <cell r="G653" t="str">
            <v/>
          </cell>
        </row>
        <row r="654">
          <cell r="A654">
            <v>2100209</v>
          </cell>
          <cell r="B654" t="str">
            <v>福利医院</v>
          </cell>
          <cell r="C654">
            <v>0</v>
          </cell>
          <cell r="D654">
            <v>0</v>
          </cell>
          <cell r="E654">
            <v>0</v>
          </cell>
          <cell r="F654" t="str">
            <v/>
          </cell>
          <cell r="G654" t="str">
            <v/>
          </cell>
        </row>
        <row r="655">
          <cell r="A655">
            <v>2100210</v>
          </cell>
          <cell r="B655" t="str">
            <v>行业医院</v>
          </cell>
          <cell r="C655">
            <v>0</v>
          </cell>
          <cell r="D655">
            <v>0</v>
          </cell>
          <cell r="E655">
            <v>0</v>
          </cell>
          <cell r="F655" t="str">
            <v/>
          </cell>
          <cell r="G655" t="str">
            <v/>
          </cell>
        </row>
        <row r="656">
          <cell r="A656">
            <v>2100211</v>
          </cell>
          <cell r="B656" t="str">
            <v>处理医疗欠费</v>
          </cell>
          <cell r="C656">
            <v>0</v>
          </cell>
          <cell r="D656">
            <v>0</v>
          </cell>
          <cell r="E656">
            <v>0</v>
          </cell>
          <cell r="F656" t="str">
            <v/>
          </cell>
          <cell r="G656" t="str">
            <v/>
          </cell>
        </row>
        <row r="657">
          <cell r="A657">
            <v>2100212</v>
          </cell>
          <cell r="B657" t="str">
            <v>康复医院</v>
          </cell>
          <cell r="C657">
            <v>0</v>
          </cell>
          <cell r="D657">
            <v>0</v>
          </cell>
          <cell r="E657">
            <v>0</v>
          </cell>
          <cell r="F657" t="str">
            <v/>
          </cell>
          <cell r="G657" t="str">
            <v/>
          </cell>
        </row>
        <row r="658">
          <cell r="A658">
            <v>2100213</v>
          </cell>
          <cell r="B658" t="str">
            <v>优抚医院</v>
          </cell>
        </row>
        <row r="658">
          <cell r="E658">
            <v>0</v>
          </cell>
          <cell r="F658" t="str">
            <v/>
          </cell>
          <cell r="G658" t="str">
            <v/>
          </cell>
        </row>
        <row r="659">
          <cell r="A659">
            <v>2100299</v>
          </cell>
          <cell r="B659" t="str">
            <v>其他公立医院支出</v>
          </cell>
          <cell r="C659">
            <v>103</v>
          </cell>
          <cell r="D659">
            <v>0</v>
          </cell>
          <cell r="E659">
            <v>0</v>
          </cell>
          <cell r="F659">
            <v>-1</v>
          </cell>
          <cell r="G659" t="str">
            <v/>
          </cell>
        </row>
        <row r="660">
          <cell r="A660">
            <v>21003</v>
          </cell>
          <cell r="B660" t="str">
            <v>基层医疗卫生机构</v>
          </cell>
          <cell r="C660">
            <v>5588</v>
          </cell>
          <cell r="D660">
            <v>4836</v>
          </cell>
          <cell r="E660">
            <v>5428</v>
          </cell>
          <cell r="F660">
            <v>-0.0286327845382963</v>
          </cell>
          <cell r="G660">
            <v>1.12241521918941</v>
          </cell>
        </row>
        <row r="661">
          <cell r="A661">
            <v>2100301</v>
          </cell>
          <cell r="B661" t="str">
            <v>城市社区卫生机构</v>
          </cell>
          <cell r="C661">
            <v>943</v>
          </cell>
          <cell r="D661">
            <v>891</v>
          </cell>
          <cell r="E661">
            <v>887</v>
          </cell>
          <cell r="F661">
            <v>-0.0593849416755037</v>
          </cell>
          <cell r="G661">
            <v>0.995510662177329</v>
          </cell>
        </row>
        <row r="662">
          <cell r="A662">
            <v>2100302</v>
          </cell>
          <cell r="B662" t="str">
            <v>乡镇卫生院</v>
          </cell>
          <cell r="C662">
            <v>3838</v>
          </cell>
          <cell r="D662">
            <v>3797</v>
          </cell>
          <cell r="E662">
            <v>3747</v>
          </cell>
          <cell r="F662">
            <v>-0.0237102657634184</v>
          </cell>
          <cell r="G662">
            <v>0.98683170924414</v>
          </cell>
        </row>
        <row r="663">
          <cell r="A663">
            <v>2100399</v>
          </cell>
          <cell r="B663" t="str">
            <v>其他基层医疗卫生机构支出</v>
          </cell>
          <cell r="C663">
            <v>807</v>
          </cell>
          <cell r="D663">
            <v>148</v>
          </cell>
          <cell r="E663">
            <v>794</v>
          </cell>
          <cell r="F663">
            <v>-0.0161090458488228</v>
          </cell>
          <cell r="G663">
            <v>5.36486486486486</v>
          </cell>
        </row>
        <row r="664">
          <cell r="A664">
            <v>21004</v>
          </cell>
          <cell r="B664" t="str">
            <v>公共卫生</v>
          </cell>
          <cell r="C664">
            <v>8326</v>
          </cell>
          <cell r="D664">
            <v>6495</v>
          </cell>
          <cell r="E664">
            <v>7918</v>
          </cell>
          <cell r="F664">
            <v>-0.0490031227480182</v>
          </cell>
          <cell r="G664">
            <v>1.21909160892995</v>
          </cell>
        </row>
        <row r="665">
          <cell r="A665">
            <v>2100401</v>
          </cell>
          <cell r="B665" t="str">
            <v>疾病预防控制机构</v>
          </cell>
          <cell r="C665">
            <v>989</v>
          </cell>
          <cell r="D665">
            <v>1266</v>
          </cell>
          <cell r="E665">
            <v>1302</v>
          </cell>
          <cell r="F665">
            <v>0.316481294236603</v>
          </cell>
          <cell r="G665">
            <v>1.02843601895735</v>
          </cell>
        </row>
        <row r="666">
          <cell r="A666">
            <v>2100402</v>
          </cell>
          <cell r="B666" t="str">
            <v>卫生监督机构</v>
          </cell>
          <cell r="C666">
            <v>289</v>
          </cell>
          <cell r="D666">
            <v>236</v>
          </cell>
          <cell r="E666">
            <v>270</v>
          </cell>
          <cell r="F666">
            <v>-0.0657439446366782</v>
          </cell>
          <cell r="G666">
            <v>1.14406779661017</v>
          </cell>
        </row>
        <row r="667">
          <cell r="A667">
            <v>2100403</v>
          </cell>
          <cell r="B667" t="str">
            <v>妇幼保健机构</v>
          </cell>
          <cell r="C667">
            <v>1160</v>
          </cell>
          <cell r="D667">
            <v>1206</v>
          </cell>
          <cell r="E667">
            <v>1197</v>
          </cell>
          <cell r="F667">
            <v>0.0318965517241379</v>
          </cell>
          <cell r="G667">
            <v>0.992537313432836</v>
          </cell>
        </row>
        <row r="668">
          <cell r="A668">
            <v>2100404</v>
          </cell>
          <cell r="B668" t="str">
            <v>精神卫生机构</v>
          </cell>
          <cell r="C668">
            <v>0</v>
          </cell>
          <cell r="D668">
            <v>0</v>
          </cell>
          <cell r="E668">
            <v>0</v>
          </cell>
          <cell r="F668" t="str">
            <v/>
          </cell>
          <cell r="G668" t="str">
            <v/>
          </cell>
        </row>
        <row r="669">
          <cell r="A669">
            <v>2100405</v>
          </cell>
          <cell r="B669" t="str">
            <v>应急救治机构</v>
          </cell>
          <cell r="C669">
            <v>0</v>
          </cell>
          <cell r="D669">
            <v>0</v>
          </cell>
          <cell r="E669">
            <v>0</v>
          </cell>
          <cell r="F669" t="str">
            <v/>
          </cell>
          <cell r="G669" t="str">
            <v/>
          </cell>
        </row>
        <row r="670">
          <cell r="A670">
            <v>2100406</v>
          </cell>
          <cell r="B670" t="str">
            <v>采供血机构</v>
          </cell>
          <cell r="C670">
            <v>0</v>
          </cell>
          <cell r="D670">
            <v>0</v>
          </cell>
          <cell r="E670">
            <v>0</v>
          </cell>
          <cell r="F670" t="str">
            <v/>
          </cell>
          <cell r="G670" t="str">
            <v/>
          </cell>
        </row>
        <row r="671">
          <cell r="A671">
            <v>2100407</v>
          </cell>
          <cell r="B671" t="str">
            <v>其他专业公共卫生机构</v>
          </cell>
          <cell r="C671">
            <v>0</v>
          </cell>
          <cell r="D671">
            <v>0</v>
          </cell>
          <cell r="E671">
            <v>0</v>
          </cell>
          <cell r="F671" t="str">
            <v/>
          </cell>
          <cell r="G671" t="str">
            <v/>
          </cell>
        </row>
        <row r="672">
          <cell r="A672">
            <v>2100408</v>
          </cell>
          <cell r="B672" t="str">
            <v>基本公共卫生服务</v>
          </cell>
          <cell r="C672">
            <v>3439</v>
          </cell>
          <cell r="D672">
            <v>3493</v>
          </cell>
          <cell r="E672">
            <v>3770</v>
          </cell>
          <cell r="F672">
            <v>0.0962489095667345</v>
          </cell>
          <cell r="G672">
            <v>1.07930146006298</v>
          </cell>
        </row>
        <row r="673">
          <cell r="A673">
            <v>2100409</v>
          </cell>
          <cell r="B673" t="str">
            <v>重大公共卫生服务</v>
          </cell>
          <cell r="C673">
            <v>509</v>
          </cell>
          <cell r="D673">
            <v>269</v>
          </cell>
          <cell r="E673">
            <v>782</v>
          </cell>
          <cell r="F673">
            <v>0.536345776031434</v>
          </cell>
          <cell r="G673">
            <v>2.90706319702602</v>
          </cell>
        </row>
        <row r="674">
          <cell r="A674">
            <v>2100410</v>
          </cell>
          <cell r="B674" t="str">
            <v>突发公共卫生事件应急处理</v>
          </cell>
          <cell r="C674">
            <v>1852</v>
          </cell>
          <cell r="D674">
            <v>0</v>
          </cell>
          <cell r="E674">
            <v>577</v>
          </cell>
          <cell r="F674">
            <v>-0.688444924406048</v>
          </cell>
          <cell r="G674" t="str">
            <v/>
          </cell>
        </row>
        <row r="675">
          <cell r="A675">
            <v>2100499</v>
          </cell>
          <cell r="B675" t="str">
            <v>其他公共卫生支出</v>
          </cell>
          <cell r="C675">
            <v>88</v>
          </cell>
          <cell r="D675">
            <v>25</v>
          </cell>
          <cell r="E675">
            <v>20</v>
          </cell>
          <cell r="F675">
            <v>-0.772727272727273</v>
          </cell>
          <cell r="G675">
            <v>0.8</v>
          </cell>
        </row>
        <row r="676">
          <cell r="A676">
            <v>21006</v>
          </cell>
          <cell r="B676" t="str">
            <v>中医药</v>
          </cell>
          <cell r="C676">
            <v>20</v>
          </cell>
          <cell r="D676">
            <v>20</v>
          </cell>
          <cell r="E676">
            <v>0</v>
          </cell>
          <cell r="F676">
            <v>-1</v>
          </cell>
          <cell r="G676">
            <v>0</v>
          </cell>
        </row>
        <row r="677">
          <cell r="A677">
            <v>2100601</v>
          </cell>
          <cell r="B677" t="str">
            <v>中医（民族医）药专项</v>
          </cell>
          <cell r="C677">
            <v>20</v>
          </cell>
          <cell r="D677">
            <v>20</v>
          </cell>
          <cell r="E677">
            <v>0</v>
          </cell>
          <cell r="F677">
            <v>-1</v>
          </cell>
          <cell r="G677">
            <v>0</v>
          </cell>
        </row>
        <row r="678">
          <cell r="A678">
            <v>2100699</v>
          </cell>
          <cell r="B678" t="str">
            <v>其他中医药支出</v>
          </cell>
          <cell r="C678">
            <v>0</v>
          </cell>
          <cell r="D678">
            <v>0</v>
          </cell>
          <cell r="E678">
            <v>0</v>
          </cell>
          <cell r="F678" t="str">
            <v/>
          </cell>
          <cell r="G678" t="str">
            <v/>
          </cell>
        </row>
        <row r="679">
          <cell r="A679">
            <v>21007</v>
          </cell>
          <cell r="B679" t="str">
            <v>计划生育事务</v>
          </cell>
          <cell r="C679">
            <v>1388</v>
          </cell>
          <cell r="D679">
            <v>1290</v>
          </cell>
          <cell r="E679">
            <v>276</v>
          </cell>
          <cell r="F679">
            <v>-0.801152737752161</v>
          </cell>
          <cell r="G679">
            <v>0.213953488372093</v>
          </cell>
        </row>
        <row r="680">
          <cell r="A680">
            <v>2100716</v>
          </cell>
          <cell r="B680" t="str">
            <v>计划生育机构</v>
          </cell>
          <cell r="C680">
            <v>38</v>
          </cell>
          <cell r="D680">
            <v>61</v>
          </cell>
          <cell r="E680">
            <v>58</v>
          </cell>
          <cell r="F680">
            <v>0.526315789473684</v>
          </cell>
          <cell r="G680">
            <v>0.950819672131147</v>
          </cell>
        </row>
        <row r="681">
          <cell r="A681">
            <v>2100717</v>
          </cell>
          <cell r="B681" t="str">
            <v>计划生育服务</v>
          </cell>
          <cell r="C681">
            <v>379</v>
          </cell>
          <cell r="D681">
            <v>576</v>
          </cell>
          <cell r="E681">
            <v>155</v>
          </cell>
          <cell r="F681">
            <v>-0.591029023746702</v>
          </cell>
          <cell r="G681">
            <v>0.269097222222222</v>
          </cell>
        </row>
        <row r="682">
          <cell r="A682">
            <v>2100799</v>
          </cell>
          <cell r="B682" t="str">
            <v>其他计划生育事务支出</v>
          </cell>
          <cell r="C682">
            <v>971</v>
          </cell>
          <cell r="D682">
            <v>653</v>
          </cell>
          <cell r="E682">
            <v>63</v>
          </cell>
          <cell r="F682">
            <v>-0.935118434603502</v>
          </cell>
          <cell r="G682">
            <v>0.0964777947932619</v>
          </cell>
        </row>
        <row r="683">
          <cell r="A683">
            <v>21011</v>
          </cell>
          <cell r="B683" t="str">
            <v>行政事业单位医疗</v>
          </cell>
          <cell r="C683">
            <v>12535</v>
          </cell>
          <cell r="D683">
            <v>13454</v>
          </cell>
          <cell r="E683">
            <v>14319</v>
          </cell>
          <cell r="F683">
            <v>0.142321499800558</v>
          </cell>
          <cell r="G683">
            <v>1.06429314701947</v>
          </cell>
        </row>
        <row r="684">
          <cell r="A684">
            <v>2101101</v>
          </cell>
          <cell r="B684" t="str">
            <v>行政单位医疗</v>
          </cell>
          <cell r="C684">
            <v>1861</v>
          </cell>
          <cell r="D684">
            <v>2209</v>
          </cell>
          <cell r="E684">
            <v>2151</v>
          </cell>
          <cell r="F684">
            <v>0.15583019881784</v>
          </cell>
          <cell r="G684">
            <v>0.973743775464011</v>
          </cell>
        </row>
        <row r="685">
          <cell r="A685">
            <v>2101102</v>
          </cell>
          <cell r="B685" t="str">
            <v>事业单位医疗</v>
          </cell>
          <cell r="C685">
            <v>5306</v>
          </cell>
          <cell r="D685">
            <v>5913</v>
          </cell>
          <cell r="E685">
            <v>6239</v>
          </cell>
          <cell r="F685">
            <v>0.175838673200151</v>
          </cell>
          <cell r="G685">
            <v>1.05513275832911</v>
          </cell>
        </row>
        <row r="686">
          <cell r="A686">
            <v>2101103</v>
          </cell>
          <cell r="B686" t="str">
            <v>公务员医疗补助</v>
          </cell>
          <cell r="C686">
            <v>5368</v>
          </cell>
          <cell r="D686">
            <v>4500</v>
          </cell>
          <cell r="E686">
            <v>5148</v>
          </cell>
          <cell r="F686">
            <v>-0.0409836065573771</v>
          </cell>
          <cell r="G686">
            <v>1.144</v>
          </cell>
        </row>
        <row r="687">
          <cell r="A687">
            <v>2101199</v>
          </cell>
          <cell r="B687" t="str">
            <v>其他行政事业单位医疗支出</v>
          </cell>
          <cell r="C687">
            <v>0</v>
          </cell>
          <cell r="D687">
            <v>832</v>
          </cell>
          <cell r="E687">
            <v>781</v>
          </cell>
          <cell r="F687" t="str">
            <v/>
          </cell>
          <cell r="G687">
            <v>0.938701923076923</v>
          </cell>
        </row>
        <row r="688">
          <cell r="A688">
            <v>21012</v>
          </cell>
          <cell r="B688" t="str">
            <v>财政对基本医疗保险基金的补助</v>
          </cell>
          <cell r="C688">
            <v>1227</v>
          </cell>
          <cell r="D688">
            <v>941</v>
          </cell>
          <cell r="E688">
            <v>732</v>
          </cell>
          <cell r="F688">
            <v>-0.403422982885086</v>
          </cell>
          <cell r="G688">
            <v>0.777895855472901</v>
          </cell>
        </row>
        <row r="689">
          <cell r="A689">
            <v>2101201</v>
          </cell>
          <cell r="B689" t="str">
            <v>财政对职工基本医疗保险基金的补助</v>
          </cell>
          <cell r="C689">
            <v>0</v>
          </cell>
          <cell r="D689">
            <v>0</v>
          </cell>
          <cell r="E689">
            <v>0</v>
          </cell>
          <cell r="F689" t="str">
            <v/>
          </cell>
          <cell r="G689" t="str">
            <v/>
          </cell>
        </row>
        <row r="690">
          <cell r="A690">
            <v>2101202</v>
          </cell>
          <cell r="B690" t="str">
            <v>财政对城乡居民基本医疗保险基金的补助</v>
          </cell>
          <cell r="C690">
            <v>1227</v>
          </cell>
          <cell r="D690">
            <v>941</v>
          </cell>
          <cell r="E690">
            <v>732</v>
          </cell>
          <cell r="F690">
            <v>-0.403422982885086</v>
          </cell>
          <cell r="G690">
            <v>0.777895855472901</v>
          </cell>
        </row>
        <row r="691">
          <cell r="A691">
            <v>2101299</v>
          </cell>
          <cell r="B691" t="str">
            <v>财政对其他基本医疗保险基金的补助</v>
          </cell>
          <cell r="C691">
            <v>0</v>
          </cell>
          <cell r="D691">
            <v>0</v>
          </cell>
          <cell r="E691">
            <v>0</v>
          </cell>
          <cell r="F691" t="str">
            <v/>
          </cell>
          <cell r="G691" t="str">
            <v/>
          </cell>
        </row>
        <row r="692">
          <cell r="A692">
            <v>21013</v>
          </cell>
          <cell r="B692" t="str">
            <v>医疗救助</v>
          </cell>
          <cell r="C692">
            <v>706</v>
          </cell>
          <cell r="D692">
            <v>1622</v>
          </cell>
          <cell r="E692">
            <v>634</v>
          </cell>
          <cell r="F692">
            <v>-0.101983002832861</v>
          </cell>
          <cell r="G692">
            <v>0.390875462392109</v>
          </cell>
        </row>
        <row r="693">
          <cell r="A693">
            <v>2101301</v>
          </cell>
          <cell r="B693" t="str">
            <v>城乡医疗救助</v>
          </cell>
          <cell r="C693">
            <v>700</v>
          </cell>
          <cell r="D693">
            <v>1622</v>
          </cell>
          <cell r="E693">
            <v>633</v>
          </cell>
          <cell r="F693">
            <v>-0.0957142857142858</v>
          </cell>
          <cell r="G693">
            <v>0.390258939580764</v>
          </cell>
        </row>
        <row r="694">
          <cell r="A694">
            <v>2101302</v>
          </cell>
          <cell r="B694" t="str">
            <v>疾病应急救助</v>
          </cell>
          <cell r="C694">
            <v>0</v>
          </cell>
          <cell r="D694">
            <v>0</v>
          </cell>
          <cell r="E694">
            <v>0</v>
          </cell>
          <cell r="F694" t="str">
            <v/>
          </cell>
          <cell r="G694" t="str">
            <v/>
          </cell>
        </row>
        <row r="695">
          <cell r="A695">
            <v>2101399</v>
          </cell>
          <cell r="B695" t="str">
            <v>其他医疗救助支出</v>
          </cell>
          <cell r="C695">
            <v>6</v>
          </cell>
          <cell r="D695">
            <v>0</v>
          </cell>
          <cell r="E695">
            <v>1</v>
          </cell>
          <cell r="F695">
            <v>-0.833333333333333</v>
          </cell>
          <cell r="G695" t="str">
            <v/>
          </cell>
        </row>
        <row r="696">
          <cell r="A696">
            <v>21014</v>
          </cell>
          <cell r="B696" t="str">
            <v>优抚对象医疗</v>
          </cell>
          <cell r="C696">
            <v>219</v>
          </cell>
          <cell r="D696">
            <v>120</v>
          </cell>
          <cell r="E696">
            <v>203</v>
          </cell>
          <cell r="F696">
            <v>-0.0730593607305936</v>
          </cell>
          <cell r="G696">
            <v>1.69166666666667</v>
          </cell>
        </row>
        <row r="697">
          <cell r="A697">
            <v>2101401</v>
          </cell>
          <cell r="B697" t="str">
            <v>优抚对象医疗补助</v>
          </cell>
          <cell r="C697">
            <v>16</v>
          </cell>
          <cell r="D697">
            <v>0</v>
          </cell>
          <cell r="E697">
            <v>154</v>
          </cell>
          <cell r="F697">
            <v>8.625</v>
          </cell>
          <cell r="G697" t="str">
            <v/>
          </cell>
        </row>
        <row r="698">
          <cell r="A698">
            <v>2101499</v>
          </cell>
          <cell r="B698" t="str">
            <v>其他优抚对象医疗支出</v>
          </cell>
          <cell r="C698">
            <v>203</v>
          </cell>
          <cell r="D698">
            <v>120</v>
          </cell>
          <cell r="E698">
            <v>49</v>
          </cell>
          <cell r="F698">
            <v>-0.758620689655172</v>
          </cell>
          <cell r="G698">
            <v>0.408333333333333</v>
          </cell>
        </row>
        <row r="699">
          <cell r="A699">
            <v>21015</v>
          </cell>
          <cell r="B699" t="str">
            <v>医疗保障管理事务</v>
          </cell>
          <cell r="C699">
            <v>606</v>
          </cell>
          <cell r="D699">
            <v>638</v>
          </cell>
          <cell r="E699">
            <v>519</v>
          </cell>
          <cell r="F699">
            <v>-0.143564356435644</v>
          </cell>
          <cell r="G699">
            <v>0.813479623824451</v>
          </cell>
        </row>
        <row r="700">
          <cell r="A700">
            <v>2101501</v>
          </cell>
          <cell r="B700" t="str">
            <v>行政运行</v>
          </cell>
          <cell r="C700">
            <v>592</v>
          </cell>
          <cell r="D700">
            <v>594</v>
          </cell>
          <cell r="E700">
            <v>495</v>
          </cell>
          <cell r="F700">
            <v>-0.163851351351351</v>
          </cell>
          <cell r="G700">
            <v>0.833333333333333</v>
          </cell>
        </row>
        <row r="701">
          <cell r="A701">
            <v>2101502</v>
          </cell>
          <cell r="B701" t="str">
            <v>一般行政管理事务</v>
          </cell>
          <cell r="C701">
            <v>2</v>
          </cell>
          <cell r="D701">
            <v>13</v>
          </cell>
          <cell r="E701">
            <v>0</v>
          </cell>
          <cell r="F701">
            <v>-1</v>
          </cell>
          <cell r="G701">
            <v>0</v>
          </cell>
        </row>
        <row r="702">
          <cell r="A702">
            <v>2101503</v>
          </cell>
          <cell r="B702" t="str">
            <v>机关服务</v>
          </cell>
          <cell r="C702">
            <v>0</v>
          </cell>
          <cell r="D702">
            <v>0</v>
          </cell>
          <cell r="E702">
            <v>0</v>
          </cell>
          <cell r="F702" t="str">
            <v/>
          </cell>
          <cell r="G702" t="str">
            <v/>
          </cell>
        </row>
        <row r="703">
          <cell r="A703">
            <v>2101504</v>
          </cell>
          <cell r="B703" t="str">
            <v>信息化建设</v>
          </cell>
          <cell r="C703">
            <v>0</v>
          </cell>
          <cell r="D703">
            <v>0</v>
          </cell>
          <cell r="E703">
            <v>0</v>
          </cell>
          <cell r="F703" t="str">
            <v/>
          </cell>
          <cell r="G703" t="str">
            <v/>
          </cell>
        </row>
        <row r="704">
          <cell r="A704">
            <v>2101505</v>
          </cell>
          <cell r="B704" t="str">
            <v>医疗保障政策管理</v>
          </cell>
          <cell r="C704">
            <v>0</v>
          </cell>
          <cell r="D704">
            <v>0</v>
          </cell>
          <cell r="E704">
            <v>13</v>
          </cell>
          <cell r="F704" t="str">
            <v/>
          </cell>
          <cell r="G704" t="str">
            <v/>
          </cell>
        </row>
        <row r="705">
          <cell r="A705">
            <v>2101506</v>
          </cell>
          <cell r="B705" t="str">
            <v>医疗保障经办事务</v>
          </cell>
          <cell r="C705">
            <v>12</v>
          </cell>
          <cell r="D705">
            <v>31</v>
          </cell>
          <cell r="E705">
            <v>11</v>
          </cell>
          <cell r="F705">
            <v>-0.0833333333333334</v>
          </cell>
          <cell r="G705">
            <v>0.354838709677419</v>
          </cell>
        </row>
        <row r="706">
          <cell r="A706">
            <v>2101550</v>
          </cell>
          <cell r="B706" t="str">
            <v>事业运行</v>
          </cell>
          <cell r="C706">
            <v>0</v>
          </cell>
          <cell r="D706">
            <v>0</v>
          </cell>
          <cell r="E706">
            <v>0</v>
          </cell>
          <cell r="F706" t="str">
            <v/>
          </cell>
          <cell r="G706" t="str">
            <v/>
          </cell>
        </row>
        <row r="707">
          <cell r="A707">
            <v>2101599</v>
          </cell>
          <cell r="B707" t="str">
            <v>其他医疗保障管理事务支出</v>
          </cell>
          <cell r="C707">
            <v>0</v>
          </cell>
          <cell r="D707">
            <v>0</v>
          </cell>
          <cell r="E707">
            <v>0</v>
          </cell>
          <cell r="F707" t="str">
            <v/>
          </cell>
          <cell r="G707" t="str">
            <v/>
          </cell>
        </row>
        <row r="708">
          <cell r="A708">
            <v>21016</v>
          </cell>
          <cell r="B708" t="str">
            <v>老龄卫生健康事务</v>
          </cell>
          <cell r="C708">
            <v>34</v>
          </cell>
          <cell r="D708">
            <v>16</v>
          </cell>
          <cell r="E708">
            <v>30</v>
          </cell>
          <cell r="F708">
            <v>-0.117647058823529</v>
          </cell>
          <cell r="G708">
            <v>1.875</v>
          </cell>
        </row>
        <row r="709">
          <cell r="A709">
            <v>2101601</v>
          </cell>
          <cell r="B709" t="str">
            <v>老龄卫生健康事务</v>
          </cell>
          <cell r="C709">
            <v>34</v>
          </cell>
          <cell r="D709">
            <v>16</v>
          </cell>
          <cell r="E709">
            <v>30</v>
          </cell>
          <cell r="F709">
            <v>-0.117647058823529</v>
          </cell>
          <cell r="G709">
            <v>1.875</v>
          </cell>
        </row>
        <row r="710">
          <cell r="A710">
            <v>21099</v>
          </cell>
          <cell r="B710" t="str">
            <v>其他卫生健康支出</v>
          </cell>
          <cell r="C710">
            <v>407</v>
          </cell>
          <cell r="D710">
            <v>61</v>
          </cell>
          <cell r="E710">
            <v>307</v>
          </cell>
          <cell r="F710">
            <v>-0.245700245700246</v>
          </cell>
          <cell r="G710">
            <v>5.0327868852459</v>
          </cell>
        </row>
        <row r="711">
          <cell r="A711">
            <v>2109999</v>
          </cell>
          <cell r="B711" t="str">
            <v>其他卫生健康支出</v>
          </cell>
          <cell r="C711">
            <v>407</v>
          </cell>
          <cell r="D711">
            <v>61</v>
          </cell>
          <cell r="E711">
            <v>307</v>
          </cell>
          <cell r="F711">
            <v>-0.245700245700246</v>
          </cell>
          <cell r="G711">
            <v>5.0327868852459</v>
          </cell>
        </row>
        <row r="712">
          <cell r="A712">
            <v>211</v>
          </cell>
          <cell r="B712" t="str">
            <v>十、节能环保支出</v>
          </cell>
          <cell r="C712">
            <v>1104</v>
          </cell>
          <cell r="D712">
            <v>632</v>
          </cell>
          <cell r="E712">
            <v>799</v>
          </cell>
          <cell r="F712">
            <v>-0.276268115942029</v>
          </cell>
          <cell r="G712">
            <v>1.26424050632911</v>
          </cell>
        </row>
        <row r="713">
          <cell r="A713">
            <v>21101</v>
          </cell>
          <cell r="B713" t="str">
            <v>环境保护管理事务</v>
          </cell>
          <cell r="C713">
            <v>582</v>
          </cell>
          <cell r="D713">
            <v>580</v>
          </cell>
          <cell r="E713">
            <v>588</v>
          </cell>
          <cell r="F713">
            <v>0.0103092783505154</v>
          </cell>
          <cell r="G713">
            <v>1.01379310344828</v>
          </cell>
        </row>
        <row r="714">
          <cell r="A714">
            <v>2110101</v>
          </cell>
          <cell r="B714" t="str">
            <v>行政运行</v>
          </cell>
          <cell r="C714">
            <v>0</v>
          </cell>
          <cell r="D714">
            <v>0</v>
          </cell>
          <cell r="E714">
            <v>0</v>
          </cell>
          <cell r="F714" t="str">
            <v/>
          </cell>
          <cell r="G714" t="str">
            <v/>
          </cell>
        </row>
        <row r="715">
          <cell r="A715">
            <v>2110102</v>
          </cell>
          <cell r="B715" t="str">
            <v>一般行政管理事务</v>
          </cell>
          <cell r="C715">
            <v>0</v>
          </cell>
          <cell r="D715">
            <v>0</v>
          </cell>
          <cell r="E715">
            <v>0</v>
          </cell>
          <cell r="F715" t="str">
            <v/>
          </cell>
          <cell r="G715" t="str">
            <v/>
          </cell>
        </row>
        <row r="716">
          <cell r="A716">
            <v>2110103</v>
          </cell>
          <cell r="B716" t="str">
            <v>机关服务</v>
          </cell>
          <cell r="C716">
            <v>0</v>
          </cell>
          <cell r="D716">
            <v>0</v>
          </cell>
          <cell r="E716">
            <v>0</v>
          </cell>
          <cell r="F716" t="str">
            <v/>
          </cell>
          <cell r="G716" t="str">
            <v/>
          </cell>
        </row>
        <row r="717">
          <cell r="A717">
            <v>2110104</v>
          </cell>
          <cell r="B717" t="str">
            <v>生态环境保护宣传</v>
          </cell>
          <cell r="C717">
            <v>0</v>
          </cell>
          <cell r="D717">
            <v>0</v>
          </cell>
          <cell r="E717">
            <v>0</v>
          </cell>
          <cell r="F717" t="str">
            <v/>
          </cell>
          <cell r="G717" t="str">
            <v/>
          </cell>
        </row>
        <row r="718">
          <cell r="A718">
            <v>2110105</v>
          </cell>
          <cell r="B718" t="str">
            <v>环境保护法规、规划及标准</v>
          </cell>
          <cell r="C718">
            <v>0</v>
          </cell>
          <cell r="D718">
            <v>0</v>
          </cell>
          <cell r="E718">
            <v>0</v>
          </cell>
          <cell r="F718" t="str">
            <v/>
          </cell>
          <cell r="G718" t="str">
            <v/>
          </cell>
        </row>
        <row r="719">
          <cell r="A719">
            <v>2110106</v>
          </cell>
          <cell r="B719" t="str">
            <v>生态环境国际合作及履约</v>
          </cell>
          <cell r="C719">
            <v>0</v>
          </cell>
          <cell r="D719">
            <v>0</v>
          </cell>
          <cell r="E719">
            <v>0</v>
          </cell>
          <cell r="F719" t="str">
            <v/>
          </cell>
          <cell r="G719" t="str">
            <v/>
          </cell>
        </row>
        <row r="720">
          <cell r="A720">
            <v>2110107</v>
          </cell>
          <cell r="B720" t="str">
            <v>生态环境保护行政许可</v>
          </cell>
          <cell r="C720">
            <v>0</v>
          </cell>
          <cell r="D720">
            <v>0</v>
          </cell>
          <cell r="E720">
            <v>0</v>
          </cell>
          <cell r="F720" t="str">
            <v/>
          </cell>
          <cell r="G720" t="str">
            <v/>
          </cell>
        </row>
        <row r="721">
          <cell r="A721">
            <v>2110108</v>
          </cell>
          <cell r="B721" t="str">
            <v>应对气候变化管理事务</v>
          </cell>
          <cell r="C721">
            <v>10</v>
          </cell>
          <cell r="D721">
            <v>0</v>
          </cell>
          <cell r="E721">
            <v>0</v>
          </cell>
          <cell r="F721">
            <v>-1</v>
          </cell>
          <cell r="G721" t="str">
            <v/>
          </cell>
        </row>
        <row r="722">
          <cell r="A722">
            <v>2110199</v>
          </cell>
          <cell r="B722" t="str">
            <v>其他环境保护管理事务支出</v>
          </cell>
          <cell r="C722">
            <v>572</v>
          </cell>
          <cell r="D722">
            <v>580</v>
          </cell>
          <cell r="E722">
            <v>588</v>
          </cell>
          <cell r="F722">
            <v>0.0279720279720279</v>
          </cell>
          <cell r="G722">
            <v>1.01379310344828</v>
          </cell>
        </row>
        <row r="723">
          <cell r="A723">
            <v>21102</v>
          </cell>
          <cell r="B723" t="str">
            <v>环境监测与监察</v>
          </cell>
          <cell r="C723">
            <v>0</v>
          </cell>
          <cell r="D723">
            <v>0</v>
          </cell>
          <cell r="E723">
            <v>0</v>
          </cell>
          <cell r="F723" t="str">
            <v/>
          </cell>
          <cell r="G723" t="str">
            <v/>
          </cell>
        </row>
        <row r="724">
          <cell r="A724">
            <v>2110203</v>
          </cell>
          <cell r="B724" t="str">
            <v>建设项目环评审查与监督</v>
          </cell>
          <cell r="C724">
            <v>0</v>
          </cell>
          <cell r="D724">
            <v>0</v>
          </cell>
          <cell r="E724">
            <v>0</v>
          </cell>
          <cell r="F724" t="str">
            <v/>
          </cell>
          <cell r="G724" t="str">
            <v/>
          </cell>
        </row>
        <row r="725">
          <cell r="A725">
            <v>2110204</v>
          </cell>
          <cell r="B725" t="str">
            <v>核与辐射安全监督</v>
          </cell>
          <cell r="C725">
            <v>0</v>
          </cell>
          <cell r="D725">
            <v>0</v>
          </cell>
          <cell r="E725">
            <v>0</v>
          </cell>
          <cell r="F725" t="str">
            <v/>
          </cell>
          <cell r="G725" t="str">
            <v/>
          </cell>
        </row>
        <row r="726">
          <cell r="A726">
            <v>2110299</v>
          </cell>
          <cell r="B726" t="str">
            <v>其他环境监测与监察支出</v>
          </cell>
          <cell r="C726">
            <v>0</v>
          </cell>
          <cell r="D726">
            <v>0</v>
          </cell>
          <cell r="E726">
            <v>0</v>
          </cell>
          <cell r="F726" t="str">
            <v/>
          </cell>
          <cell r="G726" t="str">
            <v/>
          </cell>
        </row>
        <row r="727">
          <cell r="A727">
            <v>21103</v>
          </cell>
          <cell r="B727" t="str">
            <v>污染防治</v>
          </cell>
          <cell r="C727">
            <v>229</v>
          </cell>
          <cell r="D727">
            <v>0</v>
          </cell>
          <cell r="E727">
            <v>35</v>
          </cell>
          <cell r="F727">
            <v>-0.847161572052402</v>
          </cell>
          <cell r="G727" t="str">
            <v/>
          </cell>
        </row>
        <row r="728">
          <cell r="A728">
            <v>2110301</v>
          </cell>
          <cell r="B728" t="str">
            <v>大气</v>
          </cell>
          <cell r="C728">
            <v>0</v>
          </cell>
          <cell r="D728">
            <v>0</v>
          </cell>
          <cell r="E728">
            <v>0</v>
          </cell>
          <cell r="F728" t="str">
            <v/>
          </cell>
          <cell r="G728" t="str">
            <v/>
          </cell>
        </row>
        <row r="729">
          <cell r="A729">
            <v>2110302</v>
          </cell>
          <cell r="B729" t="str">
            <v>水体</v>
          </cell>
          <cell r="C729">
            <v>180</v>
          </cell>
          <cell r="D729">
            <v>0</v>
          </cell>
          <cell r="E729">
            <v>35</v>
          </cell>
          <cell r="F729">
            <v>-0.805555555555556</v>
          </cell>
          <cell r="G729" t="str">
            <v/>
          </cell>
        </row>
        <row r="730">
          <cell r="A730">
            <v>2110303</v>
          </cell>
          <cell r="B730" t="str">
            <v>噪声</v>
          </cell>
          <cell r="C730">
            <v>0</v>
          </cell>
          <cell r="D730">
            <v>0</v>
          </cell>
          <cell r="E730">
            <v>0</v>
          </cell>
          <cell r="F730" t="str">
            <v/>
          </cell>
          <cell r="G730" t="str">
            <v/>
          </cell>
        </row>
        <row r="731">
          <cell r="A731">
            <v>2110304</v>
          </cell>
          <cell r="B731" t="str">
            <v>固体废弃物与化学品</v>
          </cell>
          <cell r="C731">
            <v>0</v>
          </cell>
          <cell r="D731">
            <v>0</v>
          </cell>
          <cell r="E731">
            <v>0</v>
          </cell>
          <cell r="F731" t="str">
            <v/>
          </cell>
          <cell r="G731" t="str">
            <v/>
          </cell>
        </row>
        <row r="732">
          <cell r="A732">
            <v>2110305</v>
          </cell>
          <cell r="B732" t="str">
            <v>放射源和放射性废物监管</v>
          </cell>
          <cell r="C732">
            <v>0</v>
          </cell>
          <cell r="D732">
            <v>0</v>
          </cell>
          <cell r="E732">
            <v>0</v>
          </cell>
          <cell r="F732" t="str">
            <v/>
          </cell>
          <cell r="G732" t="str">
            <v/>
          </cell>
        </row>
        <row r="733">
          <cell r="A733">
            <v>2110306</v>
          </cell>
          <cell r="B733" t="str">
            <v>辐射</v>
          </cell>
          <cell r="C733">
            <v>0</v>
          </cell>
          <cell r="D733">
            <v>0</v>
          </cell>
          <cell r="E733">
            <v>0</v>
          </cell>
          <cell r="F733" t="str">
            <v/>
          </cell>
          <cell r="G733" t="str">
            <v/>
          </cell>
        </row>
        <row r="734">
          <cell r="A734">
            <v>2110307</v>
          </cell>
          <cell r="B734" t="str">
            <v>土壤</v>
          </cell>
          <cell r="C734">
            <v>0</v>
          </cell>
          <cell r="D734">
            <v>0</v>
          </cell>
          <cell r="E734">
            <v>0</v>
          </cell>
          <cell r="F734" t="str">
            <v/>
          </cell>
          <cell r="G734" t="str">
            <v/>
          </cell>
        </row>
        <row r="735">
          <cell r="A735">
            <v>2110399</v>
          </cell>
          <cell r="B735" t="str">
            <v>其他污染防治支出</v>
          </cell>
          <cell r="C735">
            <v>49</v>
          </cell>
          <cell r="D735">
            <v>0</v>
          </cell>
          <cell r="E735">
            <v>0</v>
          </cell>
          <cell r="F735">
            <v>-1</v>
          </cell>
          <cell r="G735" t="str">
            <v/>
          </cell>
        </row>
        <row r="736">
          <cell r="A736">
            <v>21104</v>
          </cell>
          <cell r="B736" t="str">
            <v>自然生态保护</v>
          </cell>
          <cell r="C736">
            <v>20</v>
          </cell>
          <cell r="D736">
            <v>0</v>
          </cell>
          <cell r="E736">
            <v>30</v>
          </cell>
          <cell r="F736">
            <v>0.5</v>
          </cell>
          <cell r="G736" t="str">
            <v/>
          </cell>
        </row>
        <row r="737">
          <cell r="A737">
            <v>2110401</v>
          </cell>
          <cell r="B737" t="str">
            <v>生态保护</v>
          </cell>
          <cell r="C737">
            <v>0</v>
          </cell>
          <cell r="D737">
            <v>0</v>
          </cell>
          <cell r="E737">
            <v>0</v>
          </cell>
          <cell r="F737" t="str">
            <v/>
          </cell>
          <cell r="G737" t="str">
            <v/>
          </cell>
        </row>
        <row r="738">
          <cell r="A738">
            <v>2110402</v>
          </cell>
          <cell r="B738" t="str">
            <v>农村环境保护</v>
          </cell>
          <cell r="C738">
            <v>0</v>
          </cell>
          <cell r="D738">
            <v>0</v>
          </cell>
          <cell r="E738">
            <v>30</v>
          </cell>
          <cell r="F738" t="str">
            <v/>
          </cell>
          <cell r="G738" t="str">
            <v/>
          </cell>
        </row>
        <row r="739">
          <cell r="A739">
            <v>2110404</v>
          </cell>
          <cell r="B739" t="str">
            <v>生物及物种资源保护</v>
          </cell>
          <cell r="C739">
            <v>0</v>
          </cell>
          <cell r="D739">
            <v>0</v>
          </cell>
          <cell r="E739">
            <v>0</v>
          </cell>
          <cell r="F739" t="str">
            <v/>
          </cell>
          <cell r="G739" t="str">
            <v/>
          </cell>
        </row>
        <row r="740">
          <cell r="A740">
            <v>2110405</v>
          </cell>
          <cell r="B740" t="str">
            <v>草原生态修复治理</v>
          </cell>
        </row>
        <row r="740">
          <cell r="E740">
            <v>0</v>
          </cell>
          <cell r="F740" t="str">
            <v/>
          </cell>
          <cell r="G740" t="str">
            <v/>
          </cell>
        </row>
        <row r="741">
          <cell r="A741">
            <v>2110406</v>
          </cell>
          <cell r="B741" t="str">
            <v>自然保护地</v>
          </cell>
        </row>
        <row r="741">
          <cell r="E741">
            <v>0</v>
          </cell>
          <cell r="F741" t="str">
            <v/>
          </cell>
          <cell r="G741" t="str">
            <v/>
          </cell>
        </row>
        <row r="742">
          <cell r="A742">
            <v>2110499</v>
          </cell>
          <cell r="B742" t="str">
            <v>其他自然生态保护支出</v>
          </cell>
          <cell r="C742">
            <v>20</v>
          </cell>
          <cell r="D742">
            <v>0</v>
          </cell>
          <cell r="E742">
            <v>0</v>
          </cell>
          <cell r="F742">
            <v>-1</v>
          </cell>
          <cell r="G742" t="str">
            <v/>
          </cell>
        </row>
        <row r="743">
          <cell r="A743">
            <v>21105</v>
          </cell>
          <cell r="B743" t="str">
            <v>天然林保护</v>
          </cell>
          <cell r="C743">
            <v>27</v>
          </cell>
          <cell r="D743">
            <v>0</v>
          </cell>
          <cell r="E743">
            <v>0</v>
          </cell>
          <cell r="F743">
            <v>-1</v>
          </cell>
          <cell r="G743" t="str">
            <v/>
          </cell>
        </row>
        <row r="744">
          <cell r="A744">
            <v>2110501</v>
          </cell>
          <cell r="B744" t="str">
            <v>森林管护</v>
          </cell>
          <cell r="C744">
            <v>22</v>
          </cell>
          <cell r="D744">
            <v>0</v>
          </cell>
          <cell r="E744">
            <v>0</v>
          </cell>
          <cell r="F744">
            <v>-1</v>
          </cell>
          <cell r="G744" t="str">
            <v/>
          </cell>
        </row>
        <row r="745">
          <cell r="A745">
            <v>2110502</v>
          </cell>
          <cell r="B745" t="str">
            <v>社会保险补助</v>
          </cell>
          <cell r="C745">
            <v>0</v>
          </cell>
          <cell r="D745">
            <v>0</v>
          </cell>
          <cell r="E745">
            <v>0</v>
          </cell>
          <cell r="F745" t="str">
            <v/>
          </cell>
          <cell r="G745" t="str">
            <v/>
          </cell>
        </row>
        <row r="746">
          <cell r="A746">
            <v>2110503</v>
          </cell>
          <cell r="B746" t="str">
            <v>政策性社会性支出补助</v>
          </cell>
          <cell r="C746">
            <v>0</v>
          </cell>
          <cell r="D746">
            <v>0</v>
          </cell>
          <cell r="E746">
            <v>0</v>
          </cell>
          <cell r="F746" t="str">
            <v/>
          </cell>
          <cell r="G746" t="str">
            <v/>
          </cell>
        </row>
        <row r="747">
          <cell r="A747">
            <v>2110506</v>
          </cell>
          <cell r="B747" t="str">
            <v>天然林保护工程建设</v>
          </cell>
          <cell r="C747">
            <v>0</v>
          </cell>
          <cell r="D747">
            <v>0</v>
          </cell>
          <cell r="E747">
            <v>0</v>
          </cell>
          <cell r="F747" t="str">
            <v/>
          </cell>
          <cell r="G747" t="str">
            <v/>
          </cell>
        </row>
        <row r="748">
          <cell r="A748">
            <v>2110507</v>
          </cell>
          <cell r="B748" t="str">
            <v>停伐补助</v>
          </cell>
          <cell r="C748">
            <v>5</v>
          </cell>
          <cell r="D748">
            <v>0</v>
          </cell>
          <cell r="E748">
            <v>0</v>
          </cell>
          <cell r="F748">
            <v>-1</v>
          </cell>
          <cell r="G748" t="str">
            <v/>
          </cell>
        </row>
        <row r="749">
          <cell r="A749">
            <v>2110599</v>
          </cell>
          <cell r="B749" t="str">
            <v>其他天然林保护支出</v>
          </cell>
          <cell r="C749">
            <v>0</v>
          </cell>
          <cell r="D749">
            <v>0</v>
          </cell>
          <cell r="E749">
            <v>0</v>
          </cell>
          <cell r="F749" t="str">
            <v/>
          </cell>
          <cell r="G749" t="str">
            <v/>
          </cell>
        </row>
        <row r="750">
          <cell r="A750">
            <v>21106</v>
          </cell>
          <cell r="B750" t="str">
            <v>退耕还林还草</v>
          </cell>
          <cell r="C750">
            <v>135</v>
          </cell>
          <cell r="D750">
            <v>52</v>
          </cell>
          <cell r="E750">
            <v>122</v>
          </cell>
          <cell r="F750">
            <v>-0.0962962962962963</v>
          </cell>
          <cell r="G750">
            <v>2.34615384615385</v>
          </cell>
        </row>
        <row r="751">
          <cell r="A751">
            <v>2110602</v>
          </cell>
          <cell r="B751" t="str">
            <v>退耕现金</v>
          </cell>
          <cell r="C751">
            <v>88</v>
          </cell>
          <cell r="D751">
            <v>0</v>
          </cell>
          <cell r="E751">
            <v>27</v>
          </cell>
          <cell r="F751">
            <v>-0.693181818181818</v>
          </cell>
          <cell r="G751" t="str">
            <v/>
          </cell>
        </row>
        <row r="752">
          <cell r="A752">
            <v>2110603</v>
          </cell>
          <cell r="B752" t="str">
            <v>退耕还林粮食折现补贴</v>
          </cell>
          <cell r="C752">
            <v>0</v>
          </cell>
          <cell r="D752">
            <v>0</v>
          </cell>
          <cell r="E752">
            <v>0</v>
          </cell>
          <cell r="F752" t="str">
            <v/>
          </cell>
          <cell r="G752" t="str">
            <v/>
          </cell>
        </row>
        <row r="753">
          <cell r="A753">
            <v>2110604</v>
          </cell>
          <cell r="B753" t="str">
            <v>退耕还林粮食费用补贴</v>
          </cell>
          <cell r="C753">
            <v>0</v>
          </cell>
          <cell r="D753">
            <v>0</v>
          </cell>
          <cell r="E753">
            <v>0</v>
          </cell>
          <cell r="F753" t="str">
            <v/>
          </cell>
          <cell r="G753" t="str">
            <v/>
          </cell>
        </row>
        <row r="754">
          <cell r="A754">
            <v>2110605</v>
          </cell>
          <cell r="B754" t="str">
            <v>退耕还林工程建设</v>
          </cell>
          <cell r="C754">
            <v>45</v>
          </cell>
          <cell r="D754">
            <v>0</v>
          </cell>
          <cell r="E754">
            <v>95</v>
          </cell>
          <cell r="F754">
            <v>1.11111111111111</v>
          </cell>
          <cell r="G754" t="str">
            <v/>
          </cell>
        </row>
        <row r="755">
          <cell r="A755">
            <v>2110699</v>
          </cell>
          <cell r="B755" t="str">
            <v>其他退耕还林还草支出</v>
          </cell>
          <cell r="C755">
            <v>2</v>
          </cell>
          <cell r="D755">
            <v>52</v>
          </cell>
          <cell r="E755">
            <v>0</v>
          </cell>
          <cell r="F755">
            <v>-1</v>
          </cell>
          <cell r="G755">
            <v>0</v>
          </cell>
        </row>
        <row r="756">
          <cell r="A756">
            <v>21107</v>
          </cell>
          <cell r="B756" t="str">
            <v>风沙荒漠治理</v>
          </cell>
          <cell r="C756">
            <v>0</v>
          </cell>
          <cell r="D756">
            <v>0</v>
          </cell>
          <cell r="E756">
            <v>0</v>
          </cell>
          <cell r="F756" t="str">
            <v/>
          </cell>
          <cell r="G756" t="str">
            <v/>
          </cell>
        </row>
        <row r="757">
          <cell r="A757">
            <v>2110704</v>
          </cell>
          <cell r="B757" t="str">
            <v>京津风沙源治理工程建设</v>
          </cell>
          <cell r="C757">
            <v>0</v>
          </cell>
          <cell r="D757">
            <v>0</v>
          </cell>
          <cell r="E757">
            <v>0</v>
          </cell>
          <cell r="F757" t="str">
            <v/>
          </cell>
          <cell r="G757" t="str">
            <v/>
          </cell>
        </row>
        <row r="758">
          <cell r="A758">
            <v>2110799</v>
          </cell>
          <cell r="B758" t="str">
            <v>其他风沙荒漠治理支出</v>
          </cell>
          <cell r="C758">
            <v>0</v>
          </cell>
          <cell r="D758">
            <v>0</v>
          </cell>
          <cell r="E758">
            <v>0</v>
          </cell>
          <cell r="F758" t="str">
            <v/>
          </cell>
          <cell r="G758" t="str">
            <v/>
          </cell>
        </row>
        <row r="759">
          <cell r="A759">
            <v>21108</v>
          </cell>
          <cell r="B759" t="str">
            <v>退牧还草</v>
          </cell>
          <cell r="C759">
            <v>0</v>
          </cell>
          <cell r="D759">
            <v>0</v>
          </cell>
          <cell r="E759">
            <v>0</v>
          </cell>
          <cell r="F759" t="str">
            <v/>
          </cell>
          <cell r="G759" t="str">
            <v/>
          </cell>
        </row>
        <row r="760">
          <cell r="A760">
            <v>2110804</v>
          </cell>
          <cell r="B760" t="str">
            <v>退牧还草工程建设</v>
          </cell>
          <cell r="C760">
            <v>0</v>
          </cell>
          <cell r="D760">
            <v>0</v>
          </cell>
          <cell r="E760">
            <v>0</v>
          </cell>
          <cell r="F760" t="str">
            <v/>
          </cell>
          <cell r="G760" t="str">
            <v/>
          </cell>
        </row>
        <row r="761">
          <cell r="A761">
            <v>2110899</v>
          </cell>
          <cell r="B761" t="str">
            <v>其他退牧还草支出</v>
          </cell>
          <cell r="C761">
            <v>0</v>
          </cell>
          <cell r="D761">
            <v>0</v>
          </cell>
          <cell r="E761">
            <v>0</v>
          </cell>
          <cell r="F761" t="str">
            <v/>
          </cell>
          <cell r="G761" t="str">
            <v/>
          </cell>
        </row>
        <row r="762">
          <cell r="A762">
            <v>21109</v>
          </cell>
          <cell r="B762" t="str">
            <v>已垦草原退耕还草</v>
          </cell>
          <cell r="C762">
            <v>0</v>
          </cell>
          <cell r="D762">
            <v>0</v>
          </cell>
          <cell r="E762">
            <v>0</v>
          </cell>
          <cell r="F762" t="str">
            <v/>
          </cell>
          <cell r="G762" t="str">
            <v/>
          </cell>
        </row>
        <row r="763">
          <cell r="A763">
            <v>2110901</v>
          </cell>
          <cell r="B763" t="str">
            <v>已垦草原退耕还草</v>
          </cell>
          <cell r="C763">
            <v>0</v>
          </cell>
          <cell r="D763">
            <v>0</v>
          </cell>
          <cell r="E763">
            <v>0</v>
          </cell>
          <cell r="F763" t="str">
            <v/>
          </cell>
          <cell r="G763" t="str">
            <v/>
          </cell>
        </row>
        <row r="764">
          <cell r="A764">
            <v>21110</v>
          </cell>
          <cell r="B764" t="str">
            <v>能源节约利用</v>
          </cell>
          <cell r="C764">
            <v>22</v>
          </cell>
          <cell r="D764">
            <v>0</v>
          </cell>
          <cell r="E764">
            <v>24</v>
          </cell>
          <cell r="F764">
            <v>0.0909090909090908</v>
          </cell>
          <cell r="G764" t="str">
            <v/>
          </cell>
        </row>
        <row r="765">
          <cell r="A765">
            <v>2111001</v>
          </cell>
          <cell r="B765" t="str">
            <v>能源节约利用</v>
          </cell>
          <cell r="C765">
            <v>22</v>
          </cell>
          <cell r="D765">
            <v>0</v>
          </cell>
          <cell r="E765">
            <v>24</v>
          </cell>
          <cell r="F765">
            <v>0.0909090909090908</v>
          </cell>
          <cell r="G765" t="str">
            <v/>
          </cell>
        </row>
        <row r="766">
          <cell r="A766">
            <v>21111</v>
          </cell>
          <cell r="B766" t="str">
            <v>污染减排</v>
          </cell>
          <cell r="C766">
            <v>0</v>
          </cell>
          <cell r="D766">
            <v>0</v>
          </cell>
          <cell r="E766">
            <v>0</v>
          </cell>
          <cell r="F766" t="str">
            <v/>
          </cell>
          <cell r="G766" t="str">
            <v/>
          </cell>
        </row>
        <row r="767">
          <cell r="A767">
            <v>2111101</v>
          </cell>
          <cell r="B767" t="str">
            <v>生态环境监测与信息</v>
          </cell>
          <cell r="C767">
            <v>0</v>
          </cell>
          <cell r="D767">
            <v>0</v>
          </cell>
          <cell r="E767">
            <v>0</v>
          </cell>
          <cell r="F767" t="str">
            <v/>
          </cell>
          <cell r="G767" t="str">
            <v/>
          </cell>
        </row>
        <row r="768">
          <cell r="A768">
            <v>2111102</v>
          </cell>
          <cell r="B768" t="str">
            <v>生态环境执法监察</v>
          </cell>
          <cell r="C768">
            <v>0</v>
          </cell>
          <cell r="D768">
            <v>0</v>
          </cell>
          <cell r="E768">
            <v>0</v>
          </cell>
          <cell r="F768" t="str">
            <v/>
          </cell>
          <cell r="G768" t="str">
            <v/>
          </cell>
        </row>
        <row r="769">
          <cell r="A769">
            <v>2111103</v>
          </cell>
          <cell r="B769" t="str">
            <v>减排专项支出</v>
          </cell>
          <cell r="C769">
            <v>0</v>
          </cell>
          <cell r="D769">
            <v>0</v>
          </cell>
          <cell r="E769">
            <v>0</v>
          </cell>
          <cell r="F769" t="str">
            <v/>
          </cell>
          <cell r="G769" t="str">
            <v/>
          </cell>
        </row>
        <row r="770">
          <cell r="A770">
            <v>2111104</v>
          </cell>
          <cell r="B770" t="str">
            <v>清洁生产专项支出</v>
          </cell>
          <cell r="C770">
            <v>0</v>
          </cell>
          <cell r="D770">
            <v>0</v>
          </cell>
          <cell r="E770">
            <v>0</v>
          </cell>
          <cell r="F770" t="str">
            <v/>
          </cell>
          <cell r="G770" t="str">
            <v/>
          </cell>
        </row>
        <row r="771">
          <cell r="A771">
            <v>2111199</v>
          </cell>
          <cell r="B771" t="str">
            <v>其他污染减排支出</v>
          </cell>
          <cell r="C771">
            <v>0</v>
          </cell>
          <cell r="D771">
            <v>0</v>
          </cell>
          <cell r="E771">
            <v>0</v>
          </cell>
          <cell r="F771" t="str">
            <v/>
          </cell>
          <cell r="G771" t="str">
            <v/>
          </cell>
        </row>
        <row r="772">
          <cell r="A772">
            <v>21112</v>
          </cell>
          <cell r="B772" t="str">
            <v>可再生能源</v>
          </cell>
          <cell r="C772">
            <v>0</v>
          </cell>
          <cell r="D772">
            <v>0</v>
          </cell>
          <cell r="E772">
            <v>0</v>
          </cell>
          <cell r="F772" t="str">
            <v/>
          </cell>
          <cell r="G772" t="str">
            <v/>
          </cell>
        </row>
        <row r="773">
          <cell r="A773">
            <v>2111201</v>
          </cell>
          <cell r="B773" t="str">
            <v>可再生能源</v>
          </cell>
          <cell r="C773">
            <v>0</v>
          </cell>
          <cell r="D773">
            <v>0</v>
          </cell>
          <cell r="E773">
            <v>0</v>
          </cell>
          <cell r="F773" t="str">
            <v/>
          </cell>
          <cell r="G773" t="str">
            <v/>
          </cell>
        </row>
        <row r="774">
          <cell r="A774">
            <v>21113</v>
          </cell>
          <cell r="B774" t="str">
            <v>循环经济</v>
          </cell>
          <cell r="C774">
            <v>0</v>
          </cell>
          <cell r="D774">
            <v>0</v>
          </cell>
          <cell r="E774">
            <v>0</v>
          </cell>
          <cell r="F774" t="str">
            <v/>
          </cell>
          <cell r="G774" t="str">
            <v/>
          </cell>
        </row>
        <row r="775">
          <cell r="A775">
            <v>2111301</v>
          </cell>
          <cell r="B775" t="str">
            <v>循环经济</v>
          </cell>
          <cell r="C775">
            <v>0</v>
          </cell>
          <cell r="D775">
            <v>0</v>
          </cell>
          <cell r="E775">
            <v>0</v>
          </cell>
          <cell r="F775" t="str">
            <v/>
          </cell>
          <cell r="G775" t="str">
            <v/>
          </cell>
        </row>
        <row r="776">
          <cell r="A776">
            <v>21114</v>
          </cell>
          <cell r="B776" t="str">
            <v>能源管理事务</v>
          </cell>
          <cell r="C776">
            <v>0</v>
          </cell>
          <cell r="D776">
            <v>0</v>
          </cell>
          <cell r="E776">
            <v>0</v>
          </cell>
          <cell r="F776" t="str">
            <v/>
          </cell>
          <cell r="G776" t="str">
            <v/>
          </cell>
        </row>
        <row r="777">
          <cell r="A777">
            <v>2111401</v>
          </cell>
          <cell r="B777" t="str">
            <v>行政运行</v>
          </cell>
          <cell r="C777">
            <v>0</v>
          </cell>
          <cell r="D777">
            <v>0</v>
          </cell>
          <cell r="E777">
            <v>0</v>
          </cell>
          <cell r="F777" t="str">
            <v/>
          </cell>
          <cell r="G777" t="str">
            <v/>
          </cell>
        </row>
        <row r="778">
          <cell r="A778">
            <v>2111402</v>
          </cell>
          <cell r="B778" t="str">
            <v>一般行政管理事务</v>
          </cell>
          <cell r="C778">
            <v>0</v>
          </cell>
          <cell r="D778">
            <v>0</v>
          </cell>
          <cell r="E778">
            <v>0</v>
          </cell>
          <cell r="F778" t="str">
            <v/>
          </cell>
          <cell r="G778" t="str">
            <v/>
          </cell>
        </row>
        <row r="779">
          <cell r="A779">
            <v>2111403</v>
          </cell>
          <cell r="B779" t="str">
            <v>机关服务</v>
          </cell>
          <cell r="C779">
            <v>0</v>
          </cell>
          <cell r="D779">
            <v>0</v>
          </cell>
          <cell r="E779">
            <v>0</v>
          </cell>
          <cell r="F779" t="str">
            <v/>
          </cell>
          <cell r="G779" t="str">
            <v/>
          </cell>
        </row>
        <row r="780">
          <cell r="A780">
            <v>2111406</v>
          </cell>
          <cell r="B780" t="str">
            <v>能源科技装备</v>
          </cell>
          <cell r="C780">
            <v>0</v>
          </cell>
          <cell r="D780">
            <v>0</v>
          </cell>
          <cell r="E780">
            <v>0</v>
          </cell>
          <cell r="F780" t="str">
            <v/>
          </cell>
          <cell r="G780" t="str">
            <v/>
          </cell>
        </row>
        <row r="781">
          <cell r="A781">
            <v>2111407</v>
          </cell>
          <cell r="B781" t="str">
            <v>能源行业管理</v>
          </cell>
          <cell r="C781">
            <v>0</v>
          </cell>
          <cell r="D781">
            <v>0</v>
          </cell>
          <cell r="E781">
            <v>0</v>
          </cell>
          <cell r="F781" t="str">
            <v/>
          </cell>
          <cell r="G781" t="str">
            <v/>
          </cell>
        </row>
        <row r="782">
          <cell r="A782">
            <v>2111408</v>
          </cell>
          <cell r="B782" t="str">
            <v>能源管理</v>
          </cell>
          <cell r="C782">
            <v>0</v>
          </cell>
          <cell r="D782">
            <v>0</v>
          </cell>
          <cell r="E782">
            <v>0</v>
          </cell>
          <cell r="F782" t="str">
            <v/>
          </cell>
          <cell r="G782" t="str">
            <v/>
          </cell>
        </row>
        <row r="783">
          <cell r="A783">
            <v>2111411</v>
          </cell>
          <cell r="B783" t="str">
            <v>信息化建设</v>
          </cell>
          <cell r="C783">
            <v>0</v>
          </cell>
          <cell r="D783">
            <v>0</v>
          </cell>
          <cell r="E783">
            <v>0</v>
          </cell>
          <cell r="F783" t="str">
            <v/>
          </cell>
          <cell r="G783" t="str">
            <v/>
          </cell>
        </row>
        <row r="784">
          <cell r="A784">
            <v>2111413</v>
          </cell>
          <cell r="B784" t="str">
            <v>农村电网建设</v>
          </cell>
          <cell r="C784">
            <v>0</v>
          </cell>
          <cell r="D784">
            <v>0</v>
          </cell>
          <cell r="E784">
            <v>0</v>
          </cell>
          <cell r="F784" t="str">
            <v/>
          </cell>
          <cell r="G784" t="str">
            <v/>
          </cell>
        </row>
        <row r="785">
          <cell r="A785">
            <v>2111450</v>
          </cell>
          <cell r="B785" t="str">
            <v>事业运行</v>
          </cell>
          <cell r="C785">
            <v>0</v>
          </cell>
          <cell r="D785">
            <v>0</v>
          </cell>
          <cell r="E785">
            <v>0</v>
          </cell>
          <cell r="F785" t="str">
            <v/>
          </cell>
          <cell r="G785" t="str">
            <v/>
          </cell>
        </row>
        <row r="786">
          <cell r="A786">
            <v>2111499</v>
          </cell>
          <cell r="B786" t="str">
            <v>其他能源管理事务支出</v>
          </cell>
          <cell r="C786">
            <v>0</v>
          </cell>
          <cell r="D786">
            <v>0</v>
          </cell>
          <cell r="E786">
            <v>0</v>
          </cell>
          <cell r="F786" t="str">
            <v/>
          </cell>
          <cell r="G786" t="str">
            <v/>
          </cell>
        </row>
        <row r="787">
          <cell r="A787">
            <v>21199</v>
          </cell>
          <cell r="B787" t="str">
            <v>其他节能环保支出</v>
          </cell>
          <cell r="C787">
            <v>89</v>
          </cell>
          <cell r="D787">
            <v>0</v>
          </cell>
          <cell r="E787">
            <v>0</v>
          </cell>
          <cell r="F787">
            <v>-1</v>
          </cell>
          <cell r="G787" t="str">
            <v/>
          </cell>
        </row>
        <row r="788">
          <cell r="A788">
            <v>2119999</v>
          </cell>
          <cell r="B788" t="str">
            <v>其他节能环保支出</v>
          </cell>
          <cell r="C788">
            <v>89</v>
          </cell>
          <cell r="D788">
            <v>0</v>
          </cell>
          <cell r="E788">
            <v>0</v>
          </cell>
          <cell r="F788">
            <v>-1</v>
          </cell>
          <cell r="G788" t="str">
            <v/>
          </cell>
        </row>
        <row r="789">
          <cell r="A789">
            <v>212</v>
          </cell>
          <cell r="B789" t="str">
            <v>十一、城乡社区支出</v>
          </cell>
          <cell r="C789">
            <v>21874</v>
          </cell>
          <cell r="D789">
            <v>31983</v>
          </cell>
          <cell r="E789">
            <v>28310</v>
          </cell>
          <cell r="F789">
            <v>0.294230593398555</v>
          </cell>
          <cell r="G789">
            <v>0.885157740049401</v>
          </cell>
        </row>
        <row r="790">
          <cell r="A790">
            <v>21201</v>
          </cell>
          <cell r="B790" t="str">
            <v>城乡社区管理事务</v>
          </cell>
          <cell r="C790">
            <v>4496</v>
          </cell>
          <cell r="D790">
            <v>7120</v>
          </cell>
          <cell r="E790">
            <v>4169</v>
          </cell>
          <cell r="F790">
            <v>-0.0727313167259787</v>
          </cell>
          <cell r="G790">
            <v>0.585533707865169</v>
          </cell>
        </row>
        <row r="791">
          <cell r="A791">
            <v>2120101</v>
          </cell>
          <cell r="B791" t="str">
            <v>行政运行</v>
          </cell>
          <cell r="C791">
            <v>906</v>
          </cell>
          <cell r="D791">
            <v>582</v>
          </cell>
          <cell r="E791">
            <v>537</v>
          </cell>
          <cell r="F791">
            <v>-0.407284768211921</v>
          </cell>
          <cell r="G791">
            <v>0.922680412371134</v>
          </cell>
        </row>
        <row r="792">
          <cell r="A792">
            <v>2120102</v>
          </cell>
          <cell r="B792" t="str">
            <v>一般行政管理事务</v>
          </cell>
          <cell r="C792">
            <v>0</v>
          </cell>
          <cell r="D792">
            <v>0</v>
          </cell>
          <cell r="E792">
            <v>0</v>
          </cell>
          <cell r="F792" t="str">
            <v/>
          </cell>
          <cell r="G792" t="str">
            <v/>
          </cell>
        </row>
        <row r="793">
          <cell r="A793">
            <v>2120103</v>
          </cell>
          <cell r="B793" t="str">
            <v>机关服务</v>
          </cell>
          <cell r="C793">
            <v>0</v>
          </cell>
          <cell r="D793">
            <v>16</v>
          </cell>
          <cell r="E793">
            <v>15</v>
          </cell>
          <cell r="F793" t="str">
            <v/>
          </cell>
          <cell r="G793">
            <v>0.9375</v>
          </cell>
        </row>
        <row r="794">
          <cell r="A794">
            <v>2120104</v>
          </cell>
          <cell r="B794" t="str">
            <v>城管执法</v>
          </cell>
          <cell r="C794">
            <v>847</v>
          </cell>
          <cell r="D794">
            <v>1029</v>
          </cell>
          <cell r="E794">
            <v>999</v>
          </cell>
          <cell r="F794">
            <v>0.179456906729634</v>
          </cell>
          <cell r="G794">
            <v>0.970845481049563</v>
          </cell>
        </row>
        <row r="795">
          <cell r="A795">
            <v>2120105</v>
          </cell>
          <cell r="B795" t="str">
            <v>工程建设标准规范编制与监管</v>
          </cell>
          <cell r="C795">
            <v>0</v>
          </cell>
          <cell r="D795">
            <v>0</v>
          </cell>
          <cell r="E795">
            <v>0</v>
          </cell>
          <cell r="F795" t="str">
            <v/>
          </cell>
          <cell r="G795" t="str">
            <v/>
          </cell>
        </row>
        <row r="796">
          <cell r="A796">
            <v>2120106</v>
          </cell>
          <cell r="B796" t="str">
            <v>工程建设管理</v>
          </cell>
          <cell r="C796">
            <v>8</v>
          </cell>
          <cell r="D796">
            <v>21</v>
          </cell>
          <cell r="E796">
            <v>4</v>
          </cell>
          <cell r="F796">
            <v>-0.5</v>
          </cell>
          <cell r="G796">
            <v>0.19047619047619</v>
          </cell>
        </row>
        <row r="797">
          <cell r="A797">
            <v>2120107</v>
          </cell>
          <cell r="B797" t="str">
            <v>市政公用行业市场监管</v>
          </cell>
          <cell r="C797">
            <v>0</v>
          </cell>
          <cell r="D797">
            <v>0</v>
          </cell>
          <cell r="E797">
            <v>0</v>
          </cell>
          <cell r="F797" t="str">
            <v/>
          </cell>
          <cell r="G797" t="str">
            <v/>
          </cell>
        </row>
        <row r="798">
          <cell r="A798">
            <v>2120109</v>
          </cell>
          <cell r="B798" t="str">
            <v>住宅建设与房地产市场监管</v>
          </cell>
          <cell r="C798">
            <v>0</v>
          </cell>
          <cell r="D798">
            <v>0</v>
          </cell>
          <cell r="E798">
            <v>0</v>
          </cell>
          <cell r="F798" t="str">
            <v/>
          </cell>
          <cell r="G798" t="str">
            <v/>
          </cell>
        </row>
        <row r="799">
          <cell r="A799">
            <v>2120110</v>
          </cell>
          <cell r="B799" t="str">
            <v>执业资格注册、资质审查</v>
          </cell>
          <cell r="C799">
            <v>0</v>
          </cell>
          <cell r="D799">
            <v>0</v>
          </cell>
          <cell r="E799">
            <v>0</v>
          </cell>
          <cell r="F799" t="str">
            <v/>
          </cell>
          <cell r="G799" t="str">
            <v/>
          </cell>
        </row>
        <row r="800">
          <cell r="A800">
            <v>2120199</v>
          </cell>
          <cell r="B800" t="str">
            <v>其他城乡社区管理事务支出</v>
          </cell>
          <cell r="C800">
            <v>2735</v>
          </cell>
          <cell r="D800">
            <v>5472</v>
          </cell>
          <cell r="E800">
            <v>2614</v>
          </cell>
          <cell r="F800">
            <v>-0.0442413162705667</v>
          </cell>
          <cell r="G800">
            <v>0.477704678362573</v>
          </cell>
        </row>
        <row r="801">
          <cell r="A801">
            <v>21202</v>
          </cell>
          <cell r="B801" t="str">
            <v>城乡社区规划与管理</v>
          </cell>
          <cell r="C801">
            <v>37</v>
          </cell>
          <cell r="D801">
            <v>0</v>
          </cell>
          <cell r="E801">
            <v>62</v>
          </cell>
          <cell r="F801">
            <v>0.675675675675676</v>
          </cell>
          <cell r="G801" t="str">
            <v/>
          </cell>
        </row>
        <row r="802">
          <cell r="A802">
            <v>2120201</v>
          </cell>
          <cell r="B802" t="str">
            <v>城乡社区规划与管理</v>
          </cell>
          <cell r="C802">
            <v>37</v>
          </cell>
          <cell r="D802">
            <v>0</v>
          </cell>
          <cell r="E802">
            <v>62</v>
          </cell>
          <cell r="F802">
            <v>0.675675675675676</v>
          </cell>
          <cell r="G802" t="str">
            <v/>
          </cell>
        </row>
        <row r="803">
          <cell r="A803">
            <v>21203</v>
          </cell>
          <cell r="B803" t="str">
            <v>城乡社区公共设施</v>
          </cell>
          <cell r="C803">
            <v>6984</v>
          </cell>
          <cell r="D803">
            <v>2268</v>
          </cell>
          <cell r="E803">
            <v>1262</v>
          </cell>
          <cell r="F803">
            <v>-0.819301260022909</v>
          </cell>
          <cell r="G803">
            <v>0.556437389770723</v>
          </cell>
        </row>
        <row r="804">
          <cell r="A804">
            <v>2120303</v>
          </cell>
          <cell r="B804" t="str">
            <v>小城镇基础设施建设</v>
          </cell>
          <cell r="C804">
            <v>6040</v>
          </cell>
          <cell r="D804">
            <v>0</v>
          </cell>
          <cell r="E804">
            <v>487</v>
          </cell>
          <cell r="F804">
            <v>-0.919370860927152</v>
          </cell>
          <cell r="G804" t="str">
            <v/>
          </cell>
        </row>
        <row r="805">
          <cell r="A805">
            <v>2120399</v>
          </cell>
          <cell r="B805" t="str">
            <v>其他城乡社区公共设施支出</v>
          </cell>
          <cell r="C805">
            <v>944</v>
          </cell>
          <cell r="D805">
            <v>2268</v>
          </cell>
          <cell r="E805">
            <v>775</v>
          </cell>
          <cell r="F805">
            <v>-0.179025423728814</v>
          </cell>
          <cell r="G805">
            <v>0.341710758377425</v>
          </cell>
        </row>
        <row r="806">
          <cell r="A806">
            <v>21205</v>
          </cell>
          <cell r="B806" t="str">
            <v>城乡社区环境卫生</v>
          </cell>
          <cell r="C806">
            <v>9322</v>
          </cell>
          <cell r="D806">
            <v>21215</v>
          </cell>
          <cell r="E806">
            <v>10787</v>
          </cell>
          <cell r="F806">
            <v>0.157155116927698</v>
          </cell>
          <cell r="G806">
            <v>0.508460994579307</v>
          </cell>
        </row>
        <row r="807">
          <cell r="A807">
            <v>2120501</v>
          </cell>
          <cell r="B807" t="str">
            <v>城乡社区环境卫生</v>
          </cell>
          <cell r="C807">
            <v>9322</v>
          </cell>
          <cell r="D807">
            <v>21215</v>
          </cell>
          <cell r="E807">
            <v>10787</v>
          </cell>
          <cell r="F807">
            <v>0.157155116927698</v>
          </cell>
          <cell r="G807">
            <v>0.508460994579307</v>
          </cell>
        </row>
        <row r="808">
          <cell r="A808">
            <v>21206</v>
          </cell>
          <cell r="B808" t="str">
            <v>建设市场管理与监督</v>
          </cell>
          <cell r="C808">
            <v>0</v>
          </cell>
          <cell r="D808">
            <v>30</v>
          </cell>
          <cell r="E808">
            <v>30</v>
          </cell>
          <cell r="F808" t="str">
            <v/>
          </cell>
          <cell r="G808">
            <v>1</v>
          </cell>
        </row>
        <row r="809">
          <cell r="A809">
            <v>2120601</v>
          </cell>
          <cell r="B809" t="str">
            <v>建设市场管理与监督</v>
          </cell>
          <cell r="C809">
            <v>0</v>
          </cell>
          <cell r="D809">
            <v>30</v>
          </cell>
          <cell r="E809">
            <v>30</v>
          </cell>
          <cell r="F809" t="str">
            <v/>
          </cell>
          <cell r="G809">
            <v>1</v>
          </cell>
        </row>
        <row r="810">
          <cell r="A810">
            <v>21299</v>
          </cell>
          <cell r="B810" t="str">
            <v>其他城乡社区支出</v>
          </cell>
          <cell r="C810">
            <v>1035</v>
          </cell>
          <cell r="D810">
            <v>1350</v>
          </cell>
          <cell r="E810">
            <v>12000</v>
          </cell>
          <cell r="F810">
            <v>10.5942028985507</v>
          </cell>
          <cell r="G810">
            <v>8.88888888888889</v>
          </cell>
        </row>
        <row r="811">
          <cell r="A811">
            <v>2129999</v>
          </cell>
          <cell r="B811" t="str">
            <v>其他城乡社区支出</v>
          </cell>
          <cell r="C811">
            <v>1035</v>
          </cell>
          <cell r="D811">
            <v>1350</v>
          </cell>
          <cell r="E811">
            <v>12000</v>
          </cell>
          <cell r="F811">
            <v>10.5942028985507</v>
          </cell>
          <cell r="G811">
            <v>8.88888888888889</v>
          </cell>
        </row>
        <row r="812">
          <cell r="A812">
            <v>213</v>
          </cell>
          <cell r="B812" t="str">
            <v>十二、农林水支出</v>
          </cell>
          <cell r="C812">
            <v>39335</v>
          </cell>
          <cell r="D812">
            <v>21888</v>
          </cell>
          <cell r="E812">
            <v>29287</v>
          </cell>
          <cell r="F812">
            <v>-0.255446803101564</v>
          </cell>
          <cell r="G812">
            <v>1.33803910818713</v>
          </cell>
        </row>
        <row r="813">
          <cell r="A813">
            <v>21301</v>
          </cell>
          <cell r="B813" t="str">
            <v>农业农村</v>
          </cell>
          <cell r="C813">
            <v>11686</v>
          </cell>
          <cell r="D813">
            <v>5548</v>
          </cell>
          <cell r="E813">
            <v>8437</v>
          </cell>
          <cell r="F813">
            <v>-0.278024987164128</v>
          </cell>
          <cell r="G813">
            <v>1.52072819033886</v>
          </cell>
        </row>
        <row r="814">
          <cell r="A814">
            <v>2130101</v>
          </cell>
          <cell r="B814" t="str">
            <v>行政运行</v>
          </cell>
          <cell r="C814">
            <v>369</v>
          </cell>
          <cell r="D814">
            <v>363</v>
          </cell>
          <cell r="E814">
            <v>435</v>
          </cell>
          <cell r="F814">
            <v>0.178861788617886</v>
          </cell>
          <cell r="G814">
            <v>1.19834710743802</v>
          </cell>
        </row>
        <row r="815">
          <cell r="A815">
            <v>2130102</v>
          </cell>
          <cell r="B815" t="str">
            <v>一般行政管理事务</v>
          </cell>
          <cell r="C815">
            <v>3</v>
          </cell>
          <cell r="D815">
            <v>0</v>
          </cell>
          <cell r="E815">
            <v>0</v>
          </cell>
          <cell r="F815">
            <v>-1</v>
          </cell>
          <cell r="G815" t="str">
            <v/>
          </cell>
        </row>
        <row r="816">
          <cell r="A816">
            <v>2130103</v>
          </cell>
          <cell r="B816" t="str">
            <v>机关服务</v>
          </cell>
          <cell r="C816">
            <v>0</v>
          </cell>
          <cell r="D816">
            <v>0</v>
          </cell>
          <cell r="E816">
            <v>0</v>
          </cell>
          <cell r="F816" t="str">
            <v/>
          </cell>
          <cell r="G816" t="str">
            <v/>
          </cell>
        </row>
        <row r="817">
          <cell r="A817">
            <v>2130104</v>
          </cell>
          <cell r="B817" t="str">
            <v>事业运行</v>
          </cell>
          <cell r="C817">
            <v>3861</v>
          </cell>
          <cell r="D817">
            <v>4270</v>
          </cell>
          <cell r="E817">
            <v>4146</v>
          </cell>
          <cell r="F817">
            <v>0.0738150738150738</v>
          </cell>
          <cell r="G817">
            <v>0.97096018735363</v>
          </cell>
        </row>
        <row r="818">
          <cell r="A818">
            <v>2130105</v>
          </cell>
          <cell r="B818" t="str">
            <v>农垦运行</v>
          </cell>
          <cell r="C818">
            <v>0</v>
          </cell>
          <cell r="D818">
            <v>0</v>
          </cell>
          <cell r="E818">
            <v>0</v>
          </cell>
          <cell r="F818" t="str">
            <v/>
          </cell>
          <cell r="G818" t="str">
            <v/>
          </cell>
        </row>
        <row r="819">
          <cell r="A819">
            <v>2130106</v>
          </cell>
          <cell r="B819" t="str">
            <v>科技转化与推广服务</v>
          </cell>
          <cell r="C819">
            <v>486</v>
          </cell>
          <cell r="D819">
            <v>69</v>
          </cell>
          <cell r="E819">
            <v>210</v>
          </cell>
          <cell r="F819">
            <v>-0.567901234567901</v>
          </cell>
          <cell r="G819">
            <v>3.04347826086957</v>
          </cell>
        </row>
        <row r="820">
          <cell r="A820">
            <v>2130108</v>
          </cell>
          <cell r="B820" t="str">
            <v>病虫害控制</v>
          </cell>
          <cell r="C820">
            <v>233</v>
          </cell>
          <cell r="D820">
            <v>217</v>
          </cell>
          <cell r="E820">
            <v>169</v>
          </cell>
          <cell r="F820">
            <v>-0.274678111587983</v>
          </cell>
          <cell r="G820">
            <v>0.778801843317972</v>
          </cell>
        </row>
        <row r="821">
          <cell r="A821">
            <v>2130109</v>
          </cell>
          <cell r="B821" t="str">
            <v>农产品质量安全</v>
          </cell>
          <cell r="C821">
            <v>25</v>
          </cell>
          <cell r="D821">
            <v>54</v>
          </cell>
          <cell r="E821">
            <v>12</v>
          </cell>
          <cell r="F821">
            <v>-0.52</v>
          </cell>
          <cell r="G821">
            <v>0.222222222222222</v>
          </cell>
        </row>
        <row r="822">
          <cell r="A822">
            <v>2130110</v>
          </cell>
          <cell r="B822" t="str">
            <v>执法监管</v>
          </cell>
          <cell r="C822">
            <v>0</v>
          </cell>
          <cell r="D822">
            <v>23</v>
          </cell>
          <cell r="E822">
            <v>0</v>
          </cell>
          <cell r="F822" t="str">
            <v/>
          </cell>
          <cell r="G822">
            <v>0</v>
          </cell>
        </row>
        <row r="823">
          <cell r="A823">
            <v>2130111</v>
          </cell>
          <cell r="B823" t="str">
            <v>统计监测与信息服务</v>
          </cell>
          <cell r="C823">
            <v>0</v>
          </cell>
          <cell r="D823">
            <v>0</v>
          </cell>
          <cell r="E823">
            <v>7</v>
          </cell>
          <cell r="F823" t="str">
            <v/>
          </cell>
          <cell r="G823" t="str">
            <v/>
          </cell>
        </row>
        <row r="824">
          <cell r="A824">
            <v>2130112</v>
          </cell>
          <cell r="B824" t="str">
            <v>行业业务管理</v>
          </cell>
          <cell r="C824">
            <v>0</v>
          </cell>
          <cell r="D824">
            <v>0</v>
          </cell>
          <cell r="E824">
            <v>0</v>
          </cell>
          <cell r="F824" t="str">
            <v/>
          </cell>
          <cell r="G824" t="str">
            <v/>
          </cell>
        </row>
        <row r="825">
          <cell r="A825">
            <v>2130114</v>
          </cell>
          <cell r="B825" t="str">
            <v>对外交流与合作</v>
          </cell>
          <cell r="C825">
            <v>0</v>
          </cell>
          <cell r="D825">
            <v>0</v>
          </cell>
          <cell r="E825">
            <v>0</v>
          </cell>
          <cell r="F825" t="str">
            <v/>
          </cell>
          <cell r="G825" t="str">
            <v/>
          </cell>
        </row>
        <row r="826">
          <cell r="A826">
            <v>2130119</v>
          </cell>
          <cell r="B826" t="str">
            <v>防灾救灾</v>
          </cell>
          <cell r="C826">
            <v>2</v>
          </cell>
          <cell r="D826">
            <v>5</v>
          </cell>
          <cell r="E826">
            <v>0</v>
          </cell>
          <cell r="F826">
            <v>-1</v>
          </cell>
          <cell r="G826">
            <v>0</v>
          </cell>
        </row>
        <row r="827">
          <cell r="A827">
            <v>2130120</v>
          </cell>
          <cell r="B827" t="str">
            <v>稳定农民收入补贴</v>
          </cell>
          <cell r="C827">
            <v>137</v>
          </cell>
          <cell r="D827">
            <v>60</v>
          </cell>
          <cell r="E827">
            <v>141</v>
          </cell>
          <cell r="F827">
            <v>0.0291970802919708</v>
          </cell>
          <cell r="G827">
            <v>2.35</v>
          </cell>
        </row>
        <row r="828">
          <cell r="A828">
            <v>2130121</v>
          </cell>
          <cell r="B828" t="str">
            <v>农业结构调整补贴</v>
          </cell>
          <cell r="C828">
            <v>0</v>
          </cell>
          <cell r="D828">
            <v>0</v>
          </cell>
          <cell r="E828">
            <v>0</v>
          </cell>
          <cell r="F828" t="str">
            <v/>
          </cell>
          <cell r="G828" t="str">
            <v/>
          </cell>
        </row>
        <row r="829">
          <cell r="A829">
            <v>2130122</v>
          </cell>
          <cell r="B829" t="str">
            <v>农业生产发展</v>
          </cell>
          <cell r="C829">
            <v>428</v>
          </cell>
          <cell r="D829">
            <v>380</v>
          </cell>
          <cell r="E829">
            <v>1606</v>
          </cell>
          <cell r="F829">
            <v>2.75233644859813</v>
          </cell>
          <cell r="G829">
            <v>4.22631578947368</v>
          </cell>
        </row>
        <row r="830">
          <cell r="A830">
            <v>2130124</v>
          </cell>
          <cell r="B830" t="str">
            <v>农村合作经济</v>
          </cell>
          <cell r="C830">
            <v>26</v>
          </cell>
          <cell r="D830">
            <v>1</v>
          </cell>
          <cell r="E830">
            <v>63</v>
          </cell>
          <cell r="F830">
            <v>1.42307692307692</v>
          </cell>
          <cell r="G830">
            <v>63</v>
          </cell>
        </row>
        <row r="831">
          <cell r="A831">
            <v>2130125</v>
          </cell>
          <cell r="B831" t="str">
            <v>农产品加工与促销</v>
          </cell>
          <cell r="C831">
            <v>63</v>
          </cell>
          <cell r="D831">
            <v>0</v>
          </cell>
          <cell r="E831">
            <v>0</v>
          </cell>
          <cell r="F831">
            <v>-1</v>
          </cell>
          <cell r="G831" t="str">
            <v/>
          </cell>
        </row>
        <row r="832">
          <cell r="A832">
            <v>2130126</v>
          </cell>
          <cell r="B832" t="str">
            <v>农村社会事业</v>
          </cell>
          <cell r="C832">
            <v>450</v>
          </cell>
          <cell r="D832">
            <v>0</v>
          </cell>
          <cell r="E832">
            <v>729</v>
          </cell>
          <cell r="F832">
            <v>0.62</v>
          </cell>
          <cell r="G832" t="str">
            <v/>
          </cell>
        </row>
        <row r="833">
          <cell r="A833">
            <v>2130135</v>
          </cell>
          <cell r="B833" t="str">
            <v>农业资源保护修复与利用</v>
          </cell>
          <cell r="C833">
            <v>0</v>
          </cell>
          <cell r="D833">
            <v>0</v>
          </cell>
          <cell r="E833">
            <v>0</v>
          </cell>
          <cell r="F833" t="str">
            <v/>
          </cell>
          <cell r="G833" t="str">
            <v/>
          </cell>
        </row>
        <row r="834">
          <cell r="A834">
            <v>2130142</v>
          </cell>
          <cell r="B834" t="str">
            <v>农村道路建设</v>
          </cell>
          <cell r="C834">
            <v>0</v>
          </cell>
          <cell r="D834">
            <v>0</v>
          </cell>
          <cell r="E834">
            <v>4</v>
          </cell>
          <cell r="F834" t="str">
            <v/>
          </cell>
          <cell r="G834" t="str">
            <v/>
          </cell>
        </row>
        <row r="835">
          <cell r="A835">
            <v>2130148</v>
          </cell>
          <cell r="B835" t="str">
            <v>渔业发展</v>
          </cell>
          <cell r="C835">
            <v>0</v>
          </cell>
          <cell r="D835">
            <v>0</v>
          </cell>
          <cell r="E835">
            <v>0</v>
          </cell>
          <cell r="F835" t="str">
            <v/>
          </cell>
          <cell r="G835" t="str">
            <v/>
          </cell>
        </row>
        <row r="836">
          <cell r="A836">
            <v>2130152</v>
          </cell>
          <cell r="B836" t="str">
            <v>对高校毕业生到基层任职补助</v>
          </cell>
          <cell r="C836">
            <v>0</v>
          </cell>
          <cell r="D836">
            <v>0</v>
          </cell>
          <cell r="E836">
            <v>0</v>
          </cell>
          <cell r="F836" t="str">
            <v/>
          </cell>
          <cell r="G836" t="str">
            <v/>
          </cell>
        </row>
        <row r="837">
          <cell r="A837">
            <v>2130153</v>
          </cell>
          <cell r="B837" t="str">
            <v>农田建设</v>
          </cell>
          <cell r="C837">
            <v>4373</v>
          </cell>
          <cell r="D837">
            <v>106</v>
          </cell>
          <cell r="E837">
            <v>56</v>
          </cell>
          <cell r="F837">
            <v>-0.987194145895266</v>
          </cell>
          <cell r="G837">
            <v>0.528301886792453</v>
          </cell>
        </row>
        <row r="838">
          <cell r="A838">
            <v>2130199</v>
          </cell>
          <cell r="B838" t="str">
            <v>其他农业农村支出</v>
          </cell>
          <cell r="C838">
            <v>1230</v>
          </cell>
          <cell r="D838">
            <v>0</v>
          </cell>
          <cell r="E838">
            <v>859</v>
          </cell>
          <cell r="F838">
            <v>-0.301626016260163</v>
          </cell>
          <cell r="G838" t="str">
            <v/>
          </cell>
        </row>
        <row r="839">
          <cell r="A839">
            <v>21302</v>
          </cell>
          <cell r="B839" t="str">
            <v>林业和草原</v>
          </cell>
          <cell r="C839">
            <v>2998</v>
          </cell>
          <cell r="D839">
            <v>1933</v>
          </cell>
          <cell r="E839">
            <v>2746</v>
          </cell>
          <cell r="F839">
            <v>-0.0840560373582389</v>
          </cell>
          <cell r="G839">
            <v>1.42058975685463</v>
          </cell>
        </row>
        <row r="840">
          <cell r="A840">
            <v>2130201</v>
          </cell>
          <cell r="B840" t="str">
            <v>行政运行</v>
          </cell>
          <cell r="C840">
            <v>201</v>
          </cell>
          <cell r="D840">
            <v>224</v>
          </cell>
          <cell r="E840">
            <v>276</v>
          </cell>
          <cell r="F840">
            <v>0.373134328358209</v>
          </cell>
          <cell r="G840">
            <v>1.23214285714286</v>
          </cell>
        </row>
        <row r="841">
          <cell r="A841">
            <v>2130202</v>
          </cell>
          <cell r="B841" t="str">
            <v>一般行政管理事务</v>
          </cell>
          <cell r="C841">
            <v>0</v>
          </cell>
          <cell r="D841">
            <v>7</v>
          </cell>
          <cell r="E841">
            <v>7</v>
          </cell>
          <cell r="F841" t="str">
            <v/>
          </cell>
          <cell r="G841">
            <v>1</v>
          </cell>
        </row>
        <row r="842">
          <cell r="A842">
            <v>2130203</v>
          </cell>
          <cell r="B842" t="str">
            <v>机关服务</v>
          </cell>
          <cell r="C842">
            <v>6</v>
          </cell>
          <cell r="D842">
            <v>0</v>
          </cell>
          <cell r="E842">
            <v>0</v>
          </cell>
          <cell r="F842">
            <v>-1</v>
          </cell>
          <cell r="G842" t="str">
            <v/>
          </cell>
        </row>
        <row r="843">
          <cell r="A843">
            <v>2130204</v>
          </cell>
          <cell r="B843" t="str">
            <v>事业机构</v>
          </cell>
          <cell r="C843">
            <v>746</v>
          </cell>
          <cell r="D843">
            <v>784</v>
          </cell>
          <cell r="E843">
            <v>689</v>
          </cell>
          <cell r="F843">
            <v>-0.0764075067024129</v>
          </cell>
          <cell r="G843">
            <v>0.878826530612245</v>
          </cell>
        </row>
        <row r="844">
          <cell r="A844">
            <v>2130205</v>
          </cell>
          <cell r="B844" t="str">
            <v>森林资源培育</v>
          </cell>
          <cell r="C844">
            <v>413</v>
          </cell>
          <cell r="D844">
            <v>0</v>
          </cell>
          <cell r="E844">
            <v>74</v>
          </cell>
          <cell r="F844">
            <v>-0.820823244552058</v>
          </cell>
          <cell r="G844" t="str">
            <v/>
          </cell>
        </row>
        <row r="845">
          <cell r="A845">
            <v>2130206</v>
          </cell>
          <cell r="B845" t="str">
            <v>技术推广与转化</v>
          </cell>
          <cell r="C845">
            <v>0</v>
          </cell>
          <cell r="D845">
            <v>0</v>
          </cell>
          <cell r="E845">
            <v>0</v>
          </cell>
          <cell r="F845" t="str">
            <v/>
          </cell>
          <cell r="G845" t="str">
            <v/>
          </cell>
        </row>
        <row r="846">
          <cell r="A846">
            <v>2130207</v>
          </cell>
          <cell r="B846" t="str">
            <v>森林资源管理</v>
          </cell>
          <cell r="C846">
            <v>69</v>
          </cell>
          <cell r="D846">
            <v>273</v>
          </cell>
          <cell r="E846">
            <v>308</v>
          </cell>
          <cell r="F846">
            <v>3.46376811594203</v>
          </cell>
          <cell r="G846">
            <v>1.12820512820513</v>
          </cell>
        </row>
        <row r="847">
          <cell r="A847">
            <v>2130209</v>
          </cell>
          <cell r="B847" t="str">
            <v>森林生态效益补偿</v>
          </cell>
          <cell r="C847">
            <v>843</v>
          </cell>
          <cell r="D847">
            <v>0</v>
          </cell>
          <cell r="E847">
            <v>347</v>
          </cell>
          <cell r="F847">
            <v>-0.588374851720047</v>
          </cell>
          <cell r="G847" t="str">
            <v/>
          </cell>
        </row>
        <row r="848">
          <cell r="A848">
            <v>2130211</v>
          </cell>
          <cell r="B848" t="str">
            <v>动植物保护</v>
          </cell>
          <cell r="C848">
            <v>58</v>
          </cell>
          <cell r="D848">
            <v>0</v>
          </cell>
          <cell r="E848">
            <v>3</v>
          </cell>
          <cell r="F848">
            <v>-0.948275862068966</v>
          </cell>
          <cell r="G848" t="str">
            <v/>
          </cell>
        </row>
        <row r="849">
          <cell r="A849">
            <v>2130212</v>
          </cell>
          <cell r="B849" t="str">
            <v>湿地保护</v>
          </cell>
          <cell r="C849">
            <v>0</v>
          </cell>
          <cell r="D849">
            <v>0</v>
          </cell>
          <cell r="E849">
            <v>0</v>
          </cell>
          <cell r="F849" t="str">
            <v/>
          </cell>
          <cell r="G849" t="str">
            <v/>
          </cell>
        </row>
        <row r="850">
          <cell r="A850">
            <v>2130213</v>
          </cell>
          <cell r="B850" t="str">
            <v>执法与监督</v>
          </cell>
          <cell r="C850">
            <v>0</v>
          </cell>
          <cell r="D850">
            <v>0</v>
          </cell>
          <cell r="E850">
            <v>0</v>
          </cell>
          <cell r="F850" t="str">
            <v/>
          </cell>
          <cell r="G850" t="str">
            <v/>
          </cell>
        </row>
        <row r="851">
          <cell r="A851">
            <v>2130217</v>
          </cell>
          <cell r="B851" t="str">
            <v>防沙治沙</v>
          </cell>
          <cell r="C851">
            <v>0</v>
          </cell>
          <cell r="D851">
            <v>0</v>
          </cell>
          <cell r="E851">
            <v>0</v>
          </cell>
          <cell r="F851" t="str">
            <v/>
          </cell>
          <cell r="G851" t="str">
            <v/>
          </cell>
        </row>
        <row r="852">
          <cell r="A852">
            <v>2130220</v>
          </cell>
          <cell r="B852" t="str">
            <v>对外合作与交流</v>
          </cell>
          <cell r="C852">
            <v>0</v>
          </cell>
          <cell r="D852">
            <v>0</v>
          </cell>
          <cell r="E852">
            <v>0</v>
          </cell>
          <cell r="F852" t="str">
            <v/>
          </cell>
          <cell r="G852" t="str">
            <v/>
          </cell>
        </row>
        <row r="853">
          <cell r="A853">
            <v>2130221</v>
          </cell>
          <cell r="B853" t="str">
            <v>产业化管理</v>
          </cell>
          <cell r="C853">
            <v>0</v>
          </cell>
          <cell r="D853">
            <v>0</v>
          </cell>
          <cell r="E853">
            <v>0</v>
          </cell>
          <cell r="F853" t="str">
            <v/>
          </cell>
          <cell r="G853" t="str">
            <v/>
          </cell>
        </row>
        <row r="854">
          <cell r="A854">
            <v>2130223</v>
          </cell>
          <cell r="B854" t="str">
            <v>信息管理</v>
          </cell>
          <cell r="C854">
            <v>0</v>
          </cell>
          <cell r="D854">
            <v>0</v>
          </cell>
          <cell r="E854">
            <v>0</v>
          </cell>
          <cell r="F854" t="str">
            <v/>
          </cell>
          <cell r="G854" t="str">
            <v/>
          </cell>
        </row>
        <row r="855">
          <cell r="A855">
            <v>2130226</v>
          </cell>
          <cell r="B855" t="str">
            <v>林区公共支出</v>
          </cell>
          <cell r="C855">
            <v>0</v>
          </cell>
          <cell r="D855">
            <v>0</v>
          </cell>
          <cell r="E855">
            <v>0</v>
          </cell>
          <cell r="F855" t="str">
            <v/>
          </cell>
          <cell r="G855" t="str">
            <v/>
          </cell>
        </row>
        <row r="856">
          <cell r="A856">
            <v>2130227</v>
          </cell>
          <cell r="B856" t="str">
            <v>贷款贴息</v>
          </cell>
          <cell r="C856">
            <v>0</v>
          </cell>
          <cell r="D856">
            <v>0</v>
          </cell>
          <cell r="E856">
            <v>0</v>
          </cell>
          <cell r="F856" t="str">
            <v/>
          </cell>
          <cell r="G856" t="str">
            <v/>
          </cell>
        </row>
        <row r="857">
          <cell r="A857">
            <v>2130234</v>
          </cell>
          <cell r="B857" t="str">
            <v>林业草原防灾减灾</v>
          </cell>
          <cell r="C857">
            <v>465</v>
          </cell>
          <cell r="D857">
            <v>635</v>
          </cell>
          <cell r="E857">
            <v>900</v>
          </cell>
          <cell r="F857">
            <v>0.935483870967742</v>
          </cell>
          <cell r="G857">
            <v>1.41732283464567</v>
          </cell>
        </row>
        <row r="858">
          <cell r="A858">
            <v>2130236</v>
          </cell>
          <cell r="B858" t="str">
            <v>草原管理</v>
          </cell>
          <cell r="C858">
            <v>0</v>
          </cell>
          <cell r="D858">
            <v>10</v>
          </cell>
          <cell r="E858">
            <v>0</v>
          </cell>
          <cell r="F858" t="str">
            <v/>
          </cell>
          <cell r="G858">
            <v>0</v>
          </cell>
        </row>
        <row r="859">
          <cell r="A859">
            <v>2130237</v>
          </cell>
          <cell r="B859" t="str">
            <v>行业业务管理</v>
          </cell>
          <cell r="C859">
            <v>0</v>
          </cell>
          <cell r="D859">
            <v>0</v>
          </cell>
          <cell r="E859">
            <v>0</v>
          </cell>
          <cell r="F859" t="str">
            <v/>
          </cell>
          <cell r="G859" t="str">
            <v/>
          </cell>
        </row>
        <row r="860">
          <cell r="A860">
            <v>2130299</v>
          </cell>
          <cell r="B860" t="str">
            <v>其他林业和草原支出</v>
          </cell>
          <cell r="C860">
            <v>197</v>
          </cell>
          <cell r="D860">
            <v>0</v>
          </cell>
          <cell r="E860">
            <v>142</v>
          </cell>
          <cell r="F860">
            <v>-0.279187817258883</v>
          </cell>
          <cell r="G860" t="str">
            <v/>
          </cell>
        </row>
        <row r="861">
          <cell r="A861">
            <v>21303</v>
          </cell>
          <cell r="B861" t="str">
            <v>水利</v>
          </cell>
          <cell r="C861">
            <v>7722</v>
          </cell>
          <cell r="D861">
            <v>1500</v>
          </cell>
          <cell r="E861">
            <v>2133</v>
          </cell>
          <cell r="F861">
            <v>-0.723776223776224</v>
          </cell>
          <cell r="G861">
            <v>1.422</v>
          </cell>
        </row>
        <row r="862">
          <cell r="A862">
            <v>2130301</v>
          </cell>
          <cell r="B862" t="str">
            <v>行政运行</v>
          </cell>
          <cell r="C862">
            <v>159</v>
          </cell>
          <cell r="D862">
            <v>166</v>
          </cell>
          <cell r="E862">
            <v>162</v>
          </cell>
          <cell r="F862">
            <v>0.0188679245283019</v>
          </cell>
          <cell r="G862">
            <v>0.975903614457831</v>
          </cell>
        </row>
        <row r="863">
          <cell r="A863">
            <v>2130302</v>
          </cell>
          <cell r="B863" t="str">
            <v>一般行政管理事务</v>
          </cell>
          <cell r="C863">
            <v>0</v>
          </cell>
          <cell r="D863">
            <v>0</v>
          </cell>
          <cell r="E863">
            <v>0</v>
          </cell>
          <cell r="F863" t="str">
            <v/>
          </cell>
          <cell r="G863" t="str">
            <v/>
          </cell>
        </row>
        <row r="864">
          <cell r="A864">
            <v>2130303</v>
          </cell>
          <cell r="B864" t="str">
            <v>机关服务</v>
          </cell>
          <cell r="C864">
            <v>0</v>
          </cell>
          <cell r="D864">
            <v>0</v>
          </cell>
          <cell r="E864">
            <v>0</v>
          </cell>
          <cell r="F864" t="str">
            <v/>
          </cell>
          <cell r="G864" t="str">
            <v/>
          </cell>
        </row>
        <row r="865">
          <cell r="A865">
            <v>2130304</v>
          </cell>
          <cell r="B865" t="str">
            <v>水利行业业务管理</v>
          </cell>
          <cell r="C865">
            <v>28</v>
          </cell>
          <cell r="D865">
            <v>0</v>
          </cell>
          <cell r="E865">
            <v>0</v>
          </cell>
          <cell r="F865">
            <v>-1</v>
          </cell>
          <cell r="G865" t="str">
            <v/>
          </cell>
        </row>
        <row r="866">
          <cell r="A866">
            <v>2130305</v>
          </cell>
          <cell r="B866" t="str">
            <v>水利工程建设</v>
          </cell>
          <cell r="C866">
            <v>4687</v>
          </cell>
          <cell r="D866">
            <v>0</v>
          </cell>
          <cell r="E866">
            <v>198</v>
          </cell>
          <cell r="F866">
            <v>-0.957755493919351</v>
          </cell>
          <cell r="G866" t="str">
            <v/>
          </cell>
        </row>
        <row r="867">
          <cell r="A867">
            <v>2130306</v>
          </cell>
          <cell r="B867" t="str">
            <v>水利工程运行与维护</v>
          </cell>
          <cell r="C867">
            <v>0</v>
          </cell>
          <cell r="D867">
            <v>0</v>
          </cell>
          <cell r="E867">
            <v>0</v>
          </cell>
          <cell r="F867" t="str">
            <v/>
          </cell>
          <cell r="G867" t="str">
            <v/>
          </cell>
        </row>
        <row r="868">
          <cell r="A868">
            <v>2130307</v>
          </cell>
          <cell r="B868" t="str">
            <v>长江黄河等流域管理</v>
          </cell>
          <cell r="C868">
            <v>0</v>
          </cell>
          <cell r="D868">
            <v>0</v>
          </cell>
          <cell r="E868">
            <v>0</v>
          </cell>
          <cell r="F868" t="str">
            <v/>
          </cell>
          <cell r="G868" t="str">
            <v/>
          </cell>
        </row>
        <row r="869">
          <cell r="A869">
            <v>2130308</v>
          </cell>
          <cell r="B869" t="str">
            <v>水利前期工作</v>
          </cell>
          <cell r="C869">
            <v>0</v>
          </cell>
          <cell r="D869">
            <v>0</v>
          </cell>
          <cell r="E869">
            <v>0</v>
          </cell>
          <cell r="F869" t="str">
            <v/>
          </cell>
          <cell r="G869" t="str">
            <v/>
          </cell>
        </row>
        <row r="870">
          <cell r="A870">
            <v>2130309</v>
          </cell>
          <cell r="B870" t="str">
            <v>水利执法监督</v>
          </cell>
          <cell r="C870">
            <v>1</v>
          </cell>
          <cell r="D870">
            <v>1</v>
          </cell>
          <cell r="E870">
            <v>0</v>
          </cell>
          <cell r="F870">
            <v>-1</v>
          </cell>
          <cell r="G870">
            <v>0</v>
          </cell>
        </row>
        <row r="871">
          <cell r="A871">
            <v>2130310</v>
          </cell>
          <cell r="B871" t="str">
            <v>水土保持</v>
          </cell>
          <cell r="C871">
            <v>24</v>
          </cell>
          <cell r="D871">
            <v>0</v>
          </cell>
          <cell r="E871">
            <v>0</v>
          </cell>
          <cell r="F871">
            <v>-1</v>
          </cell>
          <cell r="G871" t="str">
            <v/>
          </cell>
        </row>
        <row r="872">
          <cell r="A872">
            <v>2130311</v>
          </cell>
          <cell r="B872" t="str">
            <v>水资源节约管理与保护</v>
          </cell>
          <cell r="C872">
            <v>215</v>
          </cell>
          <cell r="D872">
            <v>0</v>
          </cell>
          <cell r="E872">
            <v>28</v>
          </cell>
          <cell r="F872">
            <v>-0.869767441860465</v>
          </cell>
          <cell r="G872" t="str">
            <v/>
          </cell>
        </row>
        <row r="873">
          <cell r="A873">
            <v>2130312</v>
          </cell>
          <cell r="B873" t="str">
            <v>水质监测</v>
          </cell>
          <cell r="C873">
            <v>0</v>
          </cell>
          <cell r="D873">
            <v>0</v>
          </cell>
          <cell r="E873">
            <v>0</v>
          </cell>
          <cell r="F873" t="str">
            <v/>
          </cell>
          <cell r="G873" t="str">
            <v/>
          </cell>
        </row>
        <row r="874">
          <cell r="A874">
            <v>2130313</v>
          </cell>
          <cell r="B874" t="str">
            <v>水文测报</v>
          </cell>
          <cell r="C874">
            <v>0</v>
          </cell>
          <cell r="D874">
            <v>0</v>
          </cell>
          <cell r="E874">
            <v>0</v>
          </cell>
          <cell r="F874" t="str">
            <v/>
          </cell>
          <cell r="G874" t="str">
            <v/>
          </cell>
        </row>
        <row r="875">
          <cell r="A875">
            <v>2130314</v>
          </cell>
          <cell r="B875" t="str">
            <v>防汛</v>
          </cell>
          <cell r="C875">
            <v>23</v>
          </cell>
          <cell r="D875">
            <v>0</v>
          </cell>
          <cell r="E875">
            <v>51</v>
          </cell>
          <cell r="F875">
            <v>1.21739130434783</v>
          </cell>
          <cell r="G875" t="str">
            <v/>
          </cell>
        </row>
        <row r="876">
          <cell r="A876">
            <v>2130315</v>
          </cell>
          <cell r="B876" t="str">
            <v>抗旱</v>
          </cell>
          <cell r="C876">
            <v>265</v>
          </cell>
          <cell r="D876">
            <v>100</v>
          </cell>
          <cell r="E876">
            <v>426</v>
          </cell>
          <cell r="F876">
            <v>0.607547169811321</v>
          </cell>
          <cell r="G876">
            <v>4.26</v>
          </cell>
        </row>
        <row r="877">
          <cell r="A877">
            <v>2130316</v>
          </cell>
          <cell r="B877" t="str">
            <v>农村水利</v>
          </cell>
          <cell r="C877">
            <v>143</v>
          </cell>
          <cell r="D877">
            <v>0</v>
          </cell>
          <cell r="E877">
            <v>144</v>
          </cell>
          <cell r="F877">
            <v>0.00699300699300709</v>
          </cell>
          <cell r="G877" t="str">
            <v/>
          </cell>
        </row>
        <row r="878">
          <cell r="A878">
            <v>2130317</v>
          </cell>
          <cell r="B878" t="str">
            <v>水利技术推广</v>
          </cell>
          <cell r="C878">
            <v>0</v>
          </cell>
          <cell r="D878">
            <v>0</v>
          </cell>
          <cell r="E878">
            <v>0</v>
          </cell>
          <cell r="F878" t="str">
            <v/>
          </cell>
          <cell r="G878" t="str">
            <v/>
          </cell>
        </row>
        <row r="879">
          <cell r="A879">
            <v>2130318</v>
          </cell>
          <cell r="B879" t="str">
            <v>国际河流治理与管理</v>
          </cell>
          <cell r="C879">
            <v>0</v>
          </cell>
          <cell r="D879">
            <v>0</v>
          </cell>
          <cell r="E879">
            <v>0</v>
          </cell>
          <cell r="F879" t="str">
            <v/>
          </cell>
          <cell r="G879" t="str">
            <v/>
          </cell>
        </row>
        <row r="880">
          <cell r="A880">
            <v>2130319</v>
          </cell>
          <cell r="B880" t="str">
            <v>江河湖库水系综合整治</v>
          </cell>
          <cell r="C880">
            <v>185</v>
          </cell>
          <cell r="D880">
            <v>0</v>
          </cell>
          <cell r="E880">
            <v>180</v>
          </cell>
          <cell r="F880">
            <v>-0.027027027027027</v>
          </cell>
          <cell r="G880" t="str">
            <v/>
          </cell>
        </row>
        <row r="881">
          <cell r="A881">
            <v>2130321</v>
          </cell>
          <cell r="B881" t="str">
            <v>大中型水库移民后期扶持专项支出</v>
          </cell>
          <cell r="C881">
            <v>693</v>
          </cell>
          <cell r="D881">
            <v>340</v>
          </cell>
          <cell r="E881">
            <v>130</v>
          </cell>
          <cell r="F881">
            <v>-0.812409812409812</v>
          </cell>
          <cell r="G881">
            <v>0.382352941176471</v>
          </cell>
        </row>
        <row r="882">
          <cell r="A882">
            <v>2130322</v>
          </cell>
          <cell r="B882" t="str">
            <v>水利安全监督</v>
          </cell>
          <cell r="C882">
            <v>0</v>
          </cell>
          <cell r="D882">
            <v>0</v>
          </cell>
          <cell r="E882">
            <v>0</v>
          </cell>
          <cell r="F882" t="str">
            <v/>
          </cell>
          <cell r="G882" t="str">
            <v/>
          </cell>
        </row>
        <row r="883">
          <cell r="A883">
            <v>2130333</v>
          </cell>
          <cell r="B883" t="str">
            <v>信息管理</v>
          </cell>
          <cell r="C883">
            <v>0</v>
          </cell>
          <cell r="D883">
            <v>0</v>
          </cell>
          <cell r="E883">
            <v>0</v>
          </cell>
          <cell r="F883" t="str">
            <v/>
          </cell>
          <cell r="G883" t="str">
            <v/>
          </cell>
        </row>
        <row r="884">
          <cell r="A884">
            <v>2130334</v>
          </cell>
          <cell r="B884" t="str">
            <v>水利建设征地及移民支出</v>
          </cell>
          <cell r="C884">
            <v>0</v>
          </cell>
          <cell r="D884">
            <v>0</v>
          </cell>
          <cell r="E884">
            <v>0</v>
          </cell>
          <cell r="F884" t="str">
            <v/>
          </cell>
          <cell r="G884" t="str">
            <v/>
          </cell>
        </row>
        <row r="885">
          <cell r="A885">
            <v>2130335</v>
          </cell>
          <cell r="B885" t="str">
            <v>农村供水★</v>
          </cell>
          <cell r="C885">
            <v>105</v>
          </cell>
          <cell r="D885">
            <v>0</v>
          </cell>
          <cell r="E885">
            <v>18</v>
          </cell>
          <cell r="F885">
            <v>-0.828571428571429</v>
          </cell>
          <cell r="G885" t="str">
            <v/>
          </cell>
        </row>
        <row r="886">
          <cell r="A886">
            <v>2130336</v>
          </cell>
          <cell r="B886" t="str">
            <v>南水北调工程建设</v>
          </cell>
          <cell r="C886">
            <v>0</v>
          </cell>
          <cell r="D886">
            <v>0</v>
          </cell>
          <cell r="E886">
            <v>0</v>
          </cell>
          <cell r="F886" t="str">
            <v/>
          </cell>
          <cell r="G886" t="str">
            <v/>
          </cell>
        </row>
        <row r="887">
          <cell r="A887">
            <v>2130337</v>
          </cell>
          <cell r="B887" t="str">
            <v>南水北调工程管理</v>
          </cell>
          <cell r="C887">
            <v>0</v>
          </cell>
          <cell r="D887">
            <v>0</v>
          </cell>
          <cell r="E887">
            <v>0</v>
          </cell>
          <cell r="F887" t="str">
            <v/>
          </cell>
          <cell r="G887" t="str">
            <v/>
          </cell>
        </row>
        <row r="888">
          <cell r="A888">
            <v>2130399</v>
          </cell>
          <cell r="B888" t="str">
            <v>其他水利支出</v>
          </cell>
          <cell r="C888">
            <v>1194</v>
          </cell>
          <cell r="D888">
            <v>893</v>
          </cell>
          <cell r="E888">
            <v>796</v>
          </cell>
          <cell r="F888">
            <v>-0.333333333333333</v>
          </cell>
          <cell r="G888">
            <v>0.891377379619261</v>
          </cell>
        </row>
        <row r="889">
          <cell r="A889">
            <v>21305</v>
          </cell>
          <cell r="B889" t="str">
            <v>巩固脱贫攻坚成果衔接乡村振兴★</v>
          </cell>
          <cell r="C889">
            <v>4484</v>
          </cell>
          <cell r="D889">
            <v>801</v>
          </cell>
          <cell r="E889">
            <v>4455</v>
          </cell>
          <cell r="F889">
            <v>-0.00646743978590547</v>
          </cell>
          <cell r="G889">
            <v>5.56179775280899</v>
          </cell>
        </row>
        <row r="890">
          <cell r="A890">
            <v>2130501</v>
          </cell>
          <cell r="B890" t="str">
            <v>行政运行</v>
          </cell>
          <cell r="C890">
            <v>0</v>
          </cell>
          <cell r="D890">
            <v>0</v>
          </cell>
          <cell r="E890">
            <v>0</v>
          </cell>
          <cell r="F890" t="str">
            <v/>
          </cell>
          <cell r="G890" t="str">
            <v/>
          </cell>
        </row>
        <row r="891">
          <cell r="A891">
            <v>2130502</v>
          </cell>
          <cell r="B891" t="str">
            <v>一般行政管理事务</v>
          </cell>
          <cell r="C891">
            <v>0</v>
          </cell>
          <cell r="D891">
            <v>0</v>
          </cell>
          <cell r="E891">
            <v>0</v>
          </cell>
          <cell r="F891" t="str">
            <v/>
          </cell>
          <cell r="G891" t="str">
            <v/>
          </cell>
        </row>
        <row r="892">
          <cell r="A892">
            <v>2130503</v>
          </cell>
          <cell r="B892" t="str">
            <v>机关服务</v>
          </cell>
          <cell r="C892">
            <v>0</v>
          </cell>
          <cell r="D892">
            <v>0</v>
          </cell>
          <cell r="E892">
            <v>0</v>
          </cell>
          <cell r="F892" t="str">
            <v/>
          </cell>
          <cell r="G892" t="str">
            <v/>
          </cell>
        </row>
        <row r="893">
          <cell r="A893">
            <v>2130504</v>
          </cell>
          <cell r="B893" t="str">
            <v>农村基础设施建设</v>
          </cell>
          <cell r="C893">
            <v>976</v>
          </cell>
          <cell r="D893">
            <v>207</v>
          </cell>
          <cell r="E893">
            <v>1678</v>
          </cell>
          <cell r="F893">
            <v>0.719262295081967</v>
          </cell>
          <cell r="G893">
            <v>8.10628019323672</v>
          </cell>
        </row>
        <row r="894">
          <cell r="A894">
            <v>2130505</v>
          </cell>
          <cell r="B894" t="str">
            <v>生产发展</v>
          </cell>
          <cell r="C894">
            <v>2946</v>
          </cell>
          <cell r="D894">
            <v>89</v>
          </cell>
          <cell r="E894">
            <v>1349</v>
          </cell>
          <cell r="F894">
            <v>-0.542090970807875</v>
          </cell>
          <cell r="G894">
            <v>15.1573033707865</v>
          </cell>
        </row>
        <row r="895">
          <cell r="A895">
            <v>2130506</v>
          </cell>
          <cell r="B895" t="str">
            <v>社会发展</v>
          </cell>
          <cell r="C895">
            <v>174</v>
          </cell>
          <cell r="D895">
            <v>3</v>
          </cell>
          <cell r="E895">
            <v>1160</v>
          </cell>
          <cell r="F895">
            <v>5.66666666666667</v>
          </cell>
          <cell r="G895">
            <v>386.666666666667</v>
          </cell>
        </row>
        <row r="896">
          <cell r="A896">
            <v>2130507</v>
          </cell>
          <cell r="B896" t="str">
            <v>贷款奖补和贴息</v>
          </cell>
          <cell r="C896">
            <v>43</v>
          </cell>
          <cell r="D896">
            <v>0</v>
          </cell>
          <cell r="E896">
            <v>71</v>
          </cell>
          <cell r="F896">
            <v>0.651162790697674</v>
          </cell>
          <cell r="G896" t="str">
            <v/>
          </cell>
        </row>
        <row r="897">
          <cell r="A897">
            <v>2130508</v>
          </cell>
          <cell r="B897" t="str">
            <v>“三西”农业建设专项补助</v>
          </cell>
          <cell r="C897">
            <v>0</v>
          </cell>
          <cell r="D897">
            <v>0</v>
          </cell>
          <cell r="E897">
            <v>0</v>
          </cell>
          <cell r="F897" t="str">
            <v/>
          </cell>
          <cell r="G897" t="str">
            <v/>
          </cell>
        </row>
        <row r="898">
          <cell r="A898">
            <v>2130550</v>
          </cell>
          <cell r="B898" t="str">
            <v>事业运行</v>
          </cell>
          <cell r="C898">
            <v>0</v>
          </cell>
          <cell r="D898">
            <v>0</v>
          </cell>
          <cell r="E898">
            <v>0</v>
          </cell>
          <cell r="F898" t="str">
            <v/>
          </cell>
          <cell r="G898" t="str">
            <v/>
          </cell>
        </row>
        <row r="899">
          <cell r="A899">
            <v>2130599</v>
          </cell>
          <cell r="B899" t="str">
            <v>其他巩固脱贫攻坚成果衔接乡村振兴支出★</v>
          </cell>
          <cell r="C899">
            <v>345</v>
          </cell>
          <cell r="D899">
            <v>502</v>
          </cell>
          <cell r="E899">
            <v>197</v>
          </cell>
          <cell r="F899">
            <v>-0.428985507246377</v>
          </cell>
          <cell r="G899">
            <v>0.392430278884462</v>
          </cell>
        </row>
        <row r="900">
          <cell r="A900">
            <v>21307</v>
          </cell>
          <cell r="B900" t="str">
            <v>农村综合改革</v>
          </cell>
          <cell r="C900">
            <v>10459</v>
          </cell>
          <cell r="D900">
            <v>10491</v>
          </cell>
          <cell r="E900">
            <v>9421</v>
          </cell>
          <cell r="F900">
            <v>-0.0992446696624917</v>
          </cell>
          <cell r="G900">
            <v>0.89800781622343</v>
          </cell>
        </row>
        <row r="901">
          <cell r="A901">
            <v>2130701</v>
          </cell>
          <cell r="B901" t="str">
            <v>对村级公益事业建设的补助</v>
          </cell>
          <cell r="C901">
            <v>1230</v>
          </cell>
          <cell r="D901">
            <v>457</v>
          </cell>
          <cell r="E901">
            <v>745</v>
          </cell>
          <cell r="F901">
            <v>-0.394308943089431</v>
          </cell>
          <cell r="G901">
            <v>1.63019693654267</v>
          </cell>
        </row>
        <row r="902">
          <cell r="A902">
            <v>2130704</v>
          </cell>
          <cell r="B902" t="str">
            <v>国有农场办社会职能改革补助</v>
          </cell>
          <cell r="C902">
            <v>0</v>
          </cell>
          <cell r="D902">
            <v>0</v>
          </cell>
          <cell r="E902">
            <v>0</v>
          </cell>
          <cell r="F902" t="str">
            <v/>
          </cell>
          <cell r="G902" t="str">
            <v/>
          </cell>
        </row>
        <row r="903">
          <cell r="A903">
            <v>2130705</v>
          </cell>
          <cell r="B903" t="str">
            <v>对村民委员会和村党支部的补助</v>
          </cell>
          <cell r="C903">
            <v>8745</v>
          </cell>
          <cell r="D903">
            <v>10034</v>
          </cell>
          <cell r="E903">
            <v>8671</v>
          </cell>
          <cell r="F903">
            <v>-0.00846197827329898</v>
          </cell>
          <cell r="G903">
            <v>0.864161849710983</v>
          </cell>
        </row>
        <row r="904">
          <cell r="A904">
            <v>2130706</v>
          </cell>
          <cell r="B904" t="str">
            <v>对村集体经济组织的补助</v>
          </cell>
          <cell r="C904">
            <v>483</v>
          </cell>
          <cell r="D904">
            <v>0</v>
          </cell>
          <cell r="E904">
            <v>5</v>
          </cell>
          <cell r="F904">
            <v>-0.989648033126294</v>
          </cell>
          <cell r="G904" t="str">
            <v/>
          </cell>
        </row>
        <row r="905">
          <cell r="A905">
            <v>2130707</v>
          </cell>
          <cell r="B905" t="str">
            <v>农村综合改革示范试点补助</v>
          </cell>
          <cell r="C905">
            <v>0</v>
          </cell>
          <cell r="D905">
            <v>0</v>
          </cell>
          <cell r="E905">
            <v>0</v>
          </cell>
          <cell r="F905" t="str">
            <v/>
          </cell>
          <cell r="G905" t="str">
            <v/>
          </cell>
        </row>
        <row r="906">
          <cell r="A906">
            <v>2130799</v>
          </cell>
          <cell r="B906" t="str">
            <v>其他农村综合改革支出</v>
          </cell>
          <cell r="C906">
            <v>1</v>
          </cell>
          <cell r="D906">
            <v>0</v>
          </cell>
          <cell r="E906">
            <v>0</v>
          </cell>
          <cell r="F906">
            <v>-1</v>
          </cell>
          <cell r="G906" t="str">
            <v/>
          </cell>
        </row>
        <row r="907">
          <cell r="A907">
            <v>21308</v>
          </cell>
          <cell r="B907" t="str">
            <v>普惠金融发展支出</v>
          </cell>
          <cell r="C907">
            <v>1934</v>
          </cell>
          <cell r="D907">
            <v>1565</v>
          </cell>
          <cell r="E907">
            <v>1760</v>
          </cell>
          <cell r="F907">
            <v>-0.0899689762150983</v>
          </cell>
          <cell r="G907">
            <v>1.12460063897764</v>
          </cell>
        </row>
        <row r="908">
          <cell r="A908">
            <v>2130801</v>
          </cell>
          <cell r="B908" t="str">
            <v>支持农村金融机构</v>
          </cell>
          <cell r="C908">
            <v>0</v>
          </cell>
          <cell r="D908">
            <v>0</v>
          </cell>
          <cell r="E908">
            <v>0</v>
          </cell>
          <cell r="F908" t="str">
            <v/>
          </cell>
          <cell r="G908" t="str">
            <v/>
          </cell>
        </row>
        <row r="909">
          <cell r="A909">
            <v>2130803</v>
          </cell>
          <cell r="B909" t="str">
            <v>农业保险保费补贴</v>
          </cell>
          <cell r="C909">
            <v>40</v>
          </cell>
          <cell r="D909">
            <v>28</v>
          </cell>
          <cell r="E909">
            <v>371</v>
          </cell>
          <cell r="F909">
            <v>8.275</v>
          </cell>
          <cell r="G909">
            <v>13.25</v>
          </cell>
        </row>
        <row r="910">
          <cell r="A910">
            <v>2130804</v>
          </cell>
          <cell r="B910" t="str">
            <v>创业担保贷款贴息及奖补</v>
          </cell>
          <cell r="C910">
            <v>1836</v>
          </cell>
          <cell r="D910">
            <v>1537</v>
          </cell>
          <cell r="E910">
            <v>1389</v>
          </cell>
          <cell r="F910">
            <v>-0.243464052287582</v>
          </cell>
          <cell r="G910">
            <v>0.903708523096942</v>
          </cell>
        </row>
        <row r="911">
          <cell r="A911">
            <v>2130805</v>
          </cell>
          <cell r="B911" t="str">
            <v>补充创业担保贷款基金</v>
          </cell>
          <cell r="C911">
            <v>0</v>
          </cell>
          <cell r="D911">
            <v>0</v>
          </cell>
          <cell r="E911">
            <v>0</v>
          </cell>
          <cell r="F911" t="str">
            <v/>
          </cell>
          <cell r="G911" t="str">
            <v/>
          </cell>
        </row>
        <row r="912">
          <cell r="A912">
            <v>2130899</v>
          </cell>
          <cell r="B912" t="str">
            <v>其他普惠金融发展支出</v>
          </cell>
          <cell r="C912">
            <v>58</v>
          </cell>
          <cell r="D912">
            <v>0</v>
          </cell>
          <cell r="E912">
            <v>0</v>
          </cell>
          <cell r="F912">
            <v>-1</v>
          </cell>
          <cell r="G912" t="str">
            <v/>
          </cell>
        </row>
        <row r="913">
          <cell r="A913">
            <v>21309</v>
          </cell>
          <cell r="B913" t="str">
            <v>目标价格补贴</v>
          </cell>
          <cell r="C913">
            <v>0</v>
          </cell>
          <cell r="D913">
            <v>0</v>
          </cell>
          <cell r="E913">
            <v>0</v>
          </cell>
          <cell r="F913" t="str">
            <v/>
          </cell>
          <cell r="G913" t="str">
            <v/>
          </cell>
        </row>
        <row r="914">
          <cell r="A914">
            <v>2130901</v>
          </cell>
          <cell r="B914" t="str">
            <v>棉花目标价格补贴</v>
          </cell>
          <cell r="C914">
            <v>0</v>
          </cell>
          <cell r="D914">
            <v>0</v>
          </cell>
          <cell r="E914">
            <v>0</v>
          </cell>
          <cell r="F914" t="str">
            <v/>
          </cell>
          <cell r="G914" t="str">
            <v/>
          </cell>
        </row>
        <row r="915">
          <cell r="A915">
            <v>2130999</v>
          </cell>
          <cell r="B915" t="str">
            <v>其他目标价格补贴</v>
          </cell>
          <cell r="C915">
            <v>0</v>
          </cell>
          <cell r="D915">
            <v>0</v>
          </cell>
          <cell r="E915">
            <v>0</v>
          </cell>
          <cell r="F915" t="str">
            <v/>
          </cell>
          <cell r="G915" t="str">
            <v/>
          </cell>
        </row>
        <row r="916">
          <cell r="A916">
            <v>21399</v>
          </cell>
          <cell r="B916" t="str">
            <v>其他农林水支出</v>
          </cell>
          <cell r="C916">
            <v>52</v>
          </cell>
          <cell r="D916">
            <v>50</v>
          </cell>
          <cell r="E916">
            <v>335</v>
          </cell>
          <cell r="F916">
            <v>5.44230769230769</v>
          </cell>
          <cell r="G916">
            <v>6.7</v>
          </cell>
        </row>
        <row r="917">
          <cell r="A917">
            <v>2139901</v>
          </cell>
          <cell r="B917" t="str">
            <v>化解其他公益性乡村债务支出</v>
          </cell>
          <cell r="C917">
            <v>0</v>
          </cell>
          <cell r="D917">
            <v>0</v>
          </cell>
          <cell r="E917">
            <v>0</v>
          </cell>
          <cell r="F917" t="str">
            <v/>
          </cell>
          <cell r="G917" t="str">
            <v/>
          </cell>
        </row>
        <row r="918">
          <cell r="A918">
            <v>2139999</v>
          </cell>
          <cell r="B918" t="str">
            <v>其他农林水支出</v>
          </cell>
          <cell r="C918">
            <v>52</v>
          </cell>
          <cell r="D918">
            <v>50</v>
          </cell>
          <cell r="E918">
            <v>335</v>
          </cell>
          <cell r="F918">
            <v>5.44230769230769</v>
          </cell>
          <cell r="G918">
            <v>6.7</v>
          </cell>
        </row>
        <row r="919">
          <cell r="A919">
            <v>214</v>
          </cell>
          <cell r="B919" t="str">
            <v>十三、交通运输支出</v>
          </cell>
          <cell r="C919">
            <v>2217</v>
          </cell>
          <cell r="D919">
            <v>836</v>
          </cell>
          <cell r="E919">
            <v>2497</v>
          </cell>
          <cell r="F919">
            <v>0.126296797474064</v>
          </cell>
          <cell r="G919">
            <v>2.98684210526316</v>
          </cell>
        </row>
        <row r="920">
          <cell r="A920">
            <v>21401</v>
          </cell>
          <cell r="B920" t="str">
            <v>公路水路运输</v>
          </cell>
          <cell r="C920">
            <v>1838</v>
          </cell>
          <cell r="D920">
            <v>836</v>
          </cell>
          <cell r="E920">
            <v>2137</v>
          </cell>
          <cell r="F920">
            <v>0.162676822633297</v>
          </cell>
          <cell r="G920">
            <v>2.55622009569378</v>
          </cell>
        </row>
        <row r="921">
          <cell r="A921">
            <v>2140101</v>
          </cell>
          <cell r="B921" t="str">
            <v>行政运行</v>
          </cell>
          <cell r="C921">
            <v>181</v>
          </cell>
          <cell r="D921">
            <v>188</v>
          </cell>
          <cell r="E921">
            <v>193</v>
          </cell>
          <cell r="F921">
            <v>0.0662983425414365</v>
          </cell>
          <cell r="G921">
            <v>1.02659574468085</v>
          </cell>
        </row>
        <row r="922">
          <cell r="A922">
            <v>2140102</v>
          </cell>
          <cell r="B922" t="str">
            <v>一般行政管理事务</v>
          </cell>
          <cell r="C922">
            <v>0</v>
          </cell>
          <cell r="D922">
            <v>0</v>
          </cell>
          <cell r="E922">
            <v>0</v>
          </cell>
          <cell r="F922" t="str">
            <v/>
          </cell>
          <cell r="G922" t="str">
            <v/>
          </cell>
        </row>
        <row r="923">
          <cell r="A923">
            <v>2140103</v>
          </cell>
          <cell r="B923" t="str">
            <v>机关服务</v>
          </cell>
          <cell r="C923">
            <v>0</v>
          </cell>
          <cell r="D923">
            <v>0</v>
          </cell>
          <cell r="E923">
            <v>0</v>
          </cell>
          <cell r="F923" t="str">
            <v/>
          </cell>
          <cell r="G923" t="str">
            <v/>
          </cell>
        </row>
        <row r="924">
          <cell r="A924">
            <v>2140104</v>
          </cell>
          <cell r="B924" t="str">
            <v>公路建设</v>
          </cell>
          <cell r="C924">
            <v>262</v>
          </cell>
          <cell r="D924">
            <v>10</v>
          </cell>
          <cell r="E924">
            <v>1141</v>
          </cell>
          <cell r="F924">
            <v>3.35496183206107</v>
          </cell>
          <cell r="G924">
            <v>114.1</v>
          </cell>
        </row>
        <row r="925">
          <cell r="A925">
            <v>2140106</v>
          </cell>
          <cell r="B925" t="str">
            <v>公路养护</v>
          </cell>
          <cell r="C925">
            <v>736</v>
          </cell>
          <cell r="D925">
            <v>417</v>
          </cell>
          <cell r="E925">
            <v>422</v>
          </cell>
          <cell r="F925">
            <v>-0.426630434782609</v>
          </cell>
          <cell r="G925">
            <v>1.01199040767386</v>
          </cell>
        </row>
        <row r="926">
          <cell r="A926">
            <v>2140109</v>
          </cell>
          <cell r="B926" t="str">
            <v>交通运输信息化建设</v>
          </cell>
          <cell r="C926">
            <v>0</v>
          </cell>
          <cell r="D926">
            <v>0</v>
          </cell>
          <cell r="E926">
            <v>0</v>
          </cell>
          <cell r="F926" t="str">
            <v/>
          </cell>
          <cell r="G926" t="str">
            <v/>
          </cell>
        </row>
        <row r="927">
          <cell r="A927">
            <v>2140110</v>
          </cell>
          <cell r="B927" t="str">
            <v>公路和运输安全</v>
          </cell>
          <cell r="C927">
            <v>0</v>
          </cell>
          <cell r="D927">
            <v>0</v>
          </cell>
          <cell r="E927">
            <v>0</v>
          </cell>
          <cell r="F927" t="str">
            <v/>
          </cell>
          <cell r="G927" t="str">
            <v/>
          </cell>
        </row>
        <row r="928">
          <cell r="A928">
            <v>2140111</v>
          </cell>
          <cell r="B928" t="str">
            <v>公路还贷专项</v>
          </cell>
          <cell r="C928">
            <v>0</v>
          </cell>
          <cell r="D928">
            <v>0</v>
          </cell>
          <cell r="E928">
            <v>0</v>
          </cell>
          <cell r="F928" t="str">
            <v/>
          </cell>
          <cell r="G928" t="str">
            <v/>
          </cell>
        </row>
        <row r="929">
          <cell r="A929">
            <v>2140112</v>
          </cell>
          <cell r="B929" t="str">
            <v>公路运输管理</v>
          </cell>
          <cell r="C929">
            <v>47</v>
          </cell>
          <cell r="D929">
            <v>221</v>
          </cell>
          <cell r="E929">
            <v>240</v>
          </cell>
          <cell r="F929">
            <v>4.1063829787234</v>
          </cell>
          <cell r="G929">
            <v>1.08597285067873</v>
          </cell>
        </row>
        <row r="930">
          <cell r="A930">
            <v>2140114</v>
          </cell>
          <cell r="B930" t="str">
            <v>公路和运输技术标准化建设</v>
          </cell>
          <cell r="C930">
            <v>0</v>
          </cell>
          <cell r="D930">
            <v>0</v>
          </cell>
          <cell r="E930">
            <v>0</v>
          </cell>
          <cell r="F930" t="str">
            <v/>
          </cell>
          <cell r="G930" t="str">
            <v/>
          </cell>
        </row>
        <row r="931">
          <cell r="A931">
            <v>2140122</v>
          </cell>
          <cell r="B931" t="str">
            <v>港口设施</v>
          </cell>
          <cell r="C931">
            <v>0</v>
          </cell>
          <cell r="D931">
            <v>0</v>
          </cell>
          <cell r="E931">
            <v>0</v>
          </cell>
          <cell r="F931" t="str">
            <v/>
          </cell>
          <cell r="G931" t="str">
            <v/>
          </cell>
        </row>
        <row r="932">
          <cell r="A932">
            <v>2140123</v>
          </cell>
          <cell r="B932" t="str">
            <v>航道维护</v>
          </cell>
          <cell r="C932">
            <v>0</v>
          </cell>
          <cell r="D932">
            <v>0</v>
          </cell>
          <cell r="E932">
            <v>0</v>
          </cell>
          <cell r="F932" t="str">
            <v/>
          </cell>
          <cell r="G932" t="str">
            <v/>
          </cell>
        </row>
        <row r="933">
          <cell r="A933">
            <v>2140127</v>
          </cell>
          <cell r="B933" t="str">
            <v>船舶检验</v>
          </cell>
          <cell r="C933">
            <v>0</v>
          </cell>
          <cell r="D933">
            <v>0</v>
          </cell>
          <cell r="E933">
            <v>0</v>
          </cell>
          <cell r="F933" t="str">
            <v/>
          </cell>
          <cell r="G933" t="str">
            <v/>
          </cell>
        </row>
        <row r="934">
          <cell r="A934">
            <v>2140128</v>
          </cell>
          <cell r="B934" t="str">
            <v>救助打捞</v>
          </cell>
          <cell r="C934">
            <v>0</v>
          </cell>
          <cell r="D934">
            <v>0</v>
          </cell>
          <cell r="E934">
            <v>0</v>
          </cell>
          <cell r="F934" t="str">
            <v/>
          </cell>
          <cell r="G934" t="str">
            <v/>
          </cell>
        </row>
        <row r="935">
          <cell r="A935">
            <v>2140129</v>
          </cell>
          <cell r="B935" t="str">
            <v>内河运输</v>
          </cell>
          <cell r="C935">
            <v>0</v>
          </cell>
          <cell r="D935">
            <v>0</v>
          </cell>
          <cell r="E935">
            <v>0</v>
          </cell>
          <cell r="F935" t="str">
            <v/>
          </cell>
          <cell r="G935" t="str">
            <v/>
          </cell>
        </row>
        <row r="936">
          <cell r="A936">
            <v>2140130</v>
          </cell>
          <cell r="B936" t="str">
            <v>远洋运输</v>
          </cell>
          <cell r="C936">
            <v>0</v>
          </cell>
          <cell r="D936">
            <v>0</v>
          </cell>
          <cell r="E936">
            <v>0</v>
          </cell>
          <cell r="F936" t="str">
            <v/>
          </cell>
          <cell r="G936" t="str">
            <v/>
          </cell>
        </row>
        <row r="937">
          <cell r="A937">
            <v>2140131</v>
          </cell>
          <cell r="B937" t="str">
            <v>海事管理</v>
          </cell>
          <cell r="C937">
            <v>0</v>
          </cell>
          <cell r="D937">
            <v>0</v>
          </cell>
          <cell r="E937">
            <v>0</v>
          </cell>
          <cell r="F937" t="str">
            <v/>
          </cell>
          <cell r="G937" t="str">
            <v/>
          </cell>
        </row>
        <row r="938">
          <cell r="A938">
            <v>2140133</v>
          </cell>
          <cell r="B938" t="str">
            <v>航标事业发展支出</v>
          </cell>
          <cell r="C938">
            <v>0</v>
          </cell>
          <cell r="D938">
            <v>0</v>
          </cell>
          <cell r="E938">
            <v>0</v>
          </cell>
          <cell r="F938" t="str">
            <v/>
          </cell>
          <cell r="G938" t="str">
            <v/>
          </cell>
        </row>
        <row r="939">
          <cell r="A939">
            <v>2140136</v>
          </cell>
          <cell r="B939" t="str">
            <v>水路运输管理支出</v>
          </cell>
          <cell r="C939">
            <v>0</v>
          </cell>
          <cell r="D939">
            <v>0</v>
          </cell>
          <cell r="E939">
            <v>0</v>
          </cell>
          <cell r="F939" t="str">
            <v/>
          </cell>
          <cell r="G939" t="str">
            <v/>
          </cell>
        </row>
        <row r="940">
          <cell r="A940">
            <v>2140138</v>
          </cell>
          <cell r="B940" t="str">
            <v>口岸建设</v>
          </cell>
          <cell r="C940">
            <v>0</v>
          </cell>
          <cell r="D940">
            <v>0</v>
          </cell>
          <cell r="E940">
            <v>0</v>
          </cell>
          <cell r="F940" t="str">
            <v/>
          </cell>
          <cell r="G940" t="str">
            <v/>
          </cell>
        </row>
        <row r="941">
          <cell r="A941">
            <v>2140199</v>
          </cell>
          <cell r="B941" t="str">
            <v>其他公路水路运输支出</v>
          </cell>
          <cell r="C941">
            <v>612</v>
          </cell>
          <cell r="D941">
            <v>0</v>
          </cell>
          <cell r="E941">
            <v>141</v>
          </cell>
          <cell r="F941">
            <v>-0.769607843137255</v>
          </cell>
          <cell r="G941" t="str">
            <v/>
          </cell>
        </row>
        <row r="942">
          <cell r="A942">
            <v>21402</v>
          </cell>
          <cell r="B942" t="str">
            <v>铁路运输</v>
          </cell>
          <cell r="C942">
            <v>0</v>
          </cell>
          <cell r="D942">
            <v>0</v>
          </cell>
          <cell r="E942">
            <v>0</v>
          </cell>
          <cell r="F942" t="str">
            <v/>
          </cell>
          <cell r="G942" t="str">
            <v/>
          </cell>
        </row>
        <row r="943">
          <cell r="A943">
            <v>2140201</v>
          </cell>
          <cell r="B943" t="str">
            <v>行政运行</v>
          </cell>
          <cell r="C943">
            <v>0</v>
          </cell>
          <cell r="D943">
            <v>0</v>
          </cell>
          <cell r="E943">
            <v>0</v>
          </cell>
          <cell r="F943" t="str">
            <v/>
          </cell>
          <cell r="G943" t="str">
            <v/>
          </cell>
        </row>
        <row r="944">
          <cell r="A944">
            <v>2140202</v>
          </cell>
          <cell r="B944" t="str">
            <v>一般行政管理事务</v>
          </cell>
          <cell r="C944">
            <v>0</v>
          </cell>
          <cell r="D944">
            <v>0</v>
          </cell>
          <cell r="E944">
            <v>0</v>
          </cell>
          <cell r="F944" t="str">
            <v/>
          </cell>
          <cell r="G944" t="str">
            <v/>
          </cell>
        </row>
        <row r="945">
          <cell r="A945">
            <v>2140203</v>
          </cell>
          <cell r="B945" t="str">
            <v>机关服务</v>
          </cell>
          <cell r="C945">
            <v>0</v>
          </cell>
          <cell r="D945">
            <v>0</v>
          </cell>
          <cell r="E945">
            <v>0</v>
          </cell>
          <cell r="F945" t="str">
            <v/>
          </cell>
          <cell r="G945" t="str">
            <v/>
          </cell>
        </row>
        <row r="946">
          <cell r="A946">
            <v>2140204</v>
          </cell>
          <cell r="B946" t="str">
            <v>铁路路网建设</v>
          </cell>
          <cell r="C946">
            <v>0</v>
          </cell>
          <cell r="D946">
            <v>0</v>
          </cell>
          <cell r="E946">
            <v>0</v>
          </cell>
          <cell r="F946" t="str">
            <v/>
          </cell>
          <cell r="G946" t="str">
            <v/>
          </cell>
        </row>
        <row r="947">
          <cell r="A947">
            <v>2140205</v>
          </cell>
          <cell r="B947" t="str">
            <v>铁路还贷专项</v>
          </cell>
          <cell r="C947">
            <v>0</v>
          </cell>
          <cell r="D947">
            <v>0</v>
          </cell>
          <cell r="E947">
            <v>0</v>
          </cell>
          <cell r="F947" t="str">
            <v/>
          </cell>
          <cell r="G947" t="str">
            <v/>
          </cell>
        </row>
        <row r="948">
          <cell r="A948">
            <v>2140206</v>
          </cell>
          <cell r="B948" t="str">
            <v>铁路安全</v>
          </cell>
          <cell r="C948">
            <v>0</v>
          </cell>
          <cell r="D948">
            <v>0</v>
          </cell>
          <cell r="E948">
            <v>0</v>
          </cell>
          <cell r="F948" t="str">
            <v/>
          </cell>
          <cell r="G948" t="str">
            <v/>
          </cell>
        </row>
        <row r="949">
          <cell r="A949">
            <v>2140207</v>
          </cell>
          <cell r="B949" t="str">
            <v>铁路专项运输</v>
          </cell>
          <cell r="C949">
            <v>0</v>
          </cell>
          <cell r="D949">
            <v>0</v>
          </cell>
          <cell r="E949">
            <v>0</v>
          </cell>
          <cell r="F949" t="str">
            <v/>
          </cell>
          <cell r="G949" t="str">
            <v/>
          </cell>
        </row>
        <row r="950">
          <cell r="A950">
            <v>2140208</v>
          </cell>
          <cell r="B950" t="str">
            <v>行业监管</v>
          </cell>
          <cell r="C950">
            <v>0</v>
          </cell>
          <cell r="D950">
            <v>0</v>
          </cell>
          <cell r="E950">
            <v>0</v>
          </cell>
          <cell r="F950" t="str">
            <v/>
          </cell>
          <cell r="G950" t="str">
            <v/>
          </cell>
        </row>
        <row r="951">
          <cell r="A951">
            <v>2140299</v>
          </cell>
          <cell r="B951" t="str">
            <v>其他铁路运输支出</v>
          </cell>
          <cell r="C951">
            <v>0</v>
          </cell>
          <cell r="D951">
            <v>0</v>
          </cell>
          <cell r="E951">
            <v>0</v>
          </cell>
          <cell r="F951" t="str">
            <v/>
          </cell>
          <cell r="G951" t="str">
            <v/>
          </cell>
        </row>
        <row r="952">
          <cell r="A952">
            <v>21403</v>
          </cell>
          <cell r="B952" t="str">
            <v>民用航空运输</v>
          </cell>
          <cell r="C952">
            <v>0</v>
          </cell>
          <cell r="D952">
            <v>0</v>
          </cell>
          <cell r="E952">
            <v>0</v>
          </cell>
          <cell r="F952" t="str">
            <v/>
          </cell>
          <cell r="G952" t="str">
            <v/>
          </cell>
        </row>
        <row r="953">
          <cell r="A953">
            <v>2140301</v>
          </cell>
          <cell r="B953" t="str">
            <v>行政运行</v>
          </cell>
          <cell r="C953">
            <v>0</v>
          </cell>
          <cell r="D953">
            <v>0</v>
          </cell>
          <cell r="E953">
            <v>0</v>
          </cell>
          <cell r="F953" t="str">
            <v/>
          </cell>
          <cell r="G953" t="str">
            <v/>
          </cell>
        </row>
        <row r="954">
          <cell r="A954">
            <v>2140302</v>
          </cell>
          <cell r="B954" t="str">
            <v>一般行政管理事务</v>
          </cell>
          <cell r="C954">
            <v>0</v>
          </cell>
          <cell r="D954">
            <v>0</v>
          </cell>
          <cell r="E954">
            <v>0</v>
          </cell>
          <cell r="F954" t="str">
            <v/>
          </cell>
          <cell r="G954" t="str">
            <v/>
          </cell>
        </row>
        <row r="955">
          <cell r="A955">
            <v>2140303</v>
          </cell>
          <cell r="B955" t="str">
            <v>机关服务</v>
          </cell>
          <cell r="C955">
            <v>0</v>
          </cell>
          <cell r="D955">
            <v>0</v>
          </cell>
          <cell r="E955">
            <v>0</v>
          </cell>
          <cell r="F955" t="str">
            <v/>
          </cell>
          <cell r="G955" t="str">
            <v/>
          </cell>
        </row>
        <row r="956">
          <cell r="A956">
            <v>2140304</v>
          </cell>
          <cell r="B956" t="str">
            <v>机场建设</v>
          </cell>
          <cell r="C956">
            <v>0</v>
          </cell>
          <cell r="D956">
            <v>0</v>
          </cell>
          <cell r="E956">
            <v>0</v>
          </cell>
          <cell r="F956" t="str">
            <v/>
          </cell>
          <cell r="G956" t="str">
            <v/>
          </cell>
        </row>
        <row r="957">
          <cell r="A957">
            <v>2140305</v>
          </cell>
          <cell r="B957" t="str">
            <v>空管系统建设</v>
          </cell>
          <cell r="C957">
            <v>0</v>
          </cell>
          <cell r="D957">
            <v>0</v>
          </cell>
          <cell r="E957">
            <v>0</v>
          </cell>
          <cell r="F957" t="str">
            <v/>
          </cell>
          <cell r="G957" t="str">
            <v/>
          </cell>
        </row>
        <row r="958">
          <cell r="A958">
            <v>2140306</v>
          </cell>
          <cell r="B958" t="str">
            <v>民航还贷专项支出</v>
          </cell>
          <cell r="C958">
            <v>0</v>
          </cell>
          <cell r="D958">
            <v>0</v>
          </cell>
          <cell r="E958">
            <v>0</v>
          </cell>
          <cell r="F958" t="str">
            <v/>
          </cell>
          <cell r="G958" t="str">
            <v/>
          </cell>
        </row>
        <row r="959">
          <cell r="A959">
            <v>2140307</v>
          </cell>
          <cell r="B959" t="str">
            <v>民用航空安全</v>
          </cell>
          <cell r="C959">
            <v>0</v>
          </cell>
          <cell r="D959">
            <v>0</v>
          </cell>
          <cell r="E959">
            <v>0</v>
          </cell>
          <cell r="F959" t="str">
            <v/>
          </cell>
          <cell r="G959" t="str">
            <v/>
          </cell>
        </row>
        <row r="960">
          <cell r="A960">
            <v>2140308</v>
          </cell>
          <cell r="B960" t="str">
            <v>民航专项运输</v>
          </cell>
          <cell r="C960">
            <v>0</v>
          </cell>
          <cell r="D960">
            <v>0</v>
          </cell>
          <cell r="E960">
            <v>0</v>
          </cell>
          <cell r="F960" t="str">
            <v/>
          </cell>
          <cell r="G960" t="str">
            <v/>
          </cell>
        </row>
        <row r="961">
          <cell r="A961">
            <v>2140399</v>
          </cell>
          <cell r="B961" t="str">
            <v>其他民用航空运输支出</v>
          </cell>
          <cell r="C961">
            <v>0</v>
          </cell>
          <cell r="D961">
            <v>0</v>
          </cell>
          <cell r="E961">
            <v>0</v>
          </cell>
          <cell r="F961" t="str">
            <v/>
          </cell>
          <cell r="G961" t="str">
            <v/>
          </cell>
        </row>
        <row r="962">
          <cell r="A962">
            <v>21405</v>
          </cell>
          <cell r="B962" t="str">
            <v>邮政业支出</v>
          </cell>
          <cell r="C962">
            <v>0</v>
          </cell>
          <cell r="D962">
            <v>0</v>
          </cell>
          <cell r="E962">
            <v>0</v>
          </cell>
          <cell r="F962" t="str">
            <v/>
          </cell>
          <cell r="G962" t="str">
            <v/>
          </cell>
        </row>
        <row r="963">
          <cell r="A963">
            <v>2140501</v>
          </cell>
          <cell r="B963" t="str">
            <v>行政运行</v>
          </cell>
          <cell r="C963">
            <v>0</v>
          </cell>
          <cell r="D963">
            <v>0</v>
          </cell>
          <cell r="E963">
            <v>0</v>
          </cell>
          <cell r="F963" t="str">
            <v/>
          </cell>
          <cell r="G963" t="str">
            <v/>
          </cell>
        </row>
        <row r="964">
          <cell r="A964">
            <v>2140502</v>
          </cell>
          <cell r="B964" t="str">
            <v>一般行政管理事务</v>
          </cell>
          <cell r="C964">
            <v>0</v>
          </cell>
          <cell r="D964">
            <v>0</v>
          </cell>
          <cell r="E964">
            <v>0</v>
          </cell>
          <cell r="F964" t="str">
            <v/>
          </cell>
          <cell r="G964" t="str">
            <v/>
          </cell>
        </row>
        <row r="965">
          <cell r="A965">
            <v>2140503</v>
          </cell>
          <cell r="B965" t="str">
            <v>机关服务</v>
          </cell>
          <cell r="C965">
            <v>0</v>
          </cell>
          <cell r="D965">
            <v>0</v>
          </cell>
          <cell r="E965">
            <v>0</v>
          </cell>
          <cell r="F965" t="str">
            <v/>
          </cell>
          <cell r="G965" t="str">
            <v/>
          </cell>
        </row>
        <row r="966">
          <cell r="A966">
            <v>2140504</v>
          </cell>
          <cell r="B966" t="str">
            <v>行业监管</v>
          </cell>
          <cell r="C966">
            <v>0</v>
          </cell>
          <cell r="D966">
            <v>0</v>
          </cell>
          <cell r="E966">
            <v>0</v>
          </cell>
          <cell r="F966" t="str">
            <v/>
          </cell>
          <cell r="G966" t="str">
            <v/>
          </cell>
        </row>
        <row r="967">
          <cell r="A967">
            <v>2140505</v>
          </cell>
          <cell r="B967" t="str">
            <v>邮政普遍服务与特殊服务</v>
          </cell>
          <cell r="C967">
            <v>0</v>
          </cell>
          <cell r="D967">
            <v>0</v>
          </cell>
          <cell r="E967">
            <v>0</v>
          </cell>
          <cell r="F967" t="str">
            <v/>
          </cell>
          <cell r="G967" t="str">
            <v/>
          </cell>
        </row>
        <row r="968">
          <cell r="A968">
            <v>2140599</v>
          </cell>
          <cell r="B968" t="str">
            <v>其他邮政业支出</v>
          </cell>
          <cell r="C968">
            <v>0</v>
          </cell>
          <cell r="D968">
            <v>0</v>
          </cell>
          <cell r="E968">
            <v>0</v>
          </cell>
          <cell r="F968" t="str">
            <v/>
          </cell>
          <cell r="G968" t="str">
            <v/>
          </cell>
        </row>
        <row r="969">
          <cell r="A969">
            <v>21406</v>
          </cell>
          <cell r="B969" t="str">
            <v>车辆购置税支出</v>
          </cell>
          <cell r="C969">
            <v>115</v>
          </cell>
          <cell r="D969">
            <v>0</v>
          </cell>
          <cell r="E969">
            <v>0</v>
          </cell>
          <cell r="F969">
            <v>-1</v>
          </cell>
          <cell r="G969" t="str">
            <v/>
          </cell>
        </row>
        <row r="970">
          <cell r="A970">
            <v>2140601</v>
          </cell>
          <cell r="B970" t="str">
            <v>车辆购置税用于公路等基础设施建设支出</v>
          </cell>
          <cell r="C970">
            <v>0</v>
          </cell>
          <cell r="D970">
            <v>0</v>
          </cell>
          <cell r="E970">
            <v>0</v>
          </cell>
          <cell r="F970" t="str">
            <v/>
          </cell>
          <cell r="G970" t="str">
            <v/>
          </cell>
        </row>
        <row r="971">
          <cell r="A971">
            <v>2140602</v>
          </cell>
          <cell r="B971" t="str">
            <v>车辆购置税用于农村公路建设支出</v>
          </cell>
          <cell r="C971">
            <v>115</v>
          </cell>
          <cell r="D971">
            <v>0</v>
          </cell>
          <cell r="E971">
            <v>0</v>
          </cell>
          <cell r="F971">
            <v>-1</v>
          </cell>
          <cell r="G971" t="str">
            <v/>
          </cell>
        </row>
        <row r="972">
          <cell r="A972">
            <v>2140603</v>
          </cell>
          <cell r="B972" t="str">
            <v>车辆购置税用于老旧汽车报废更新补贴</v>
          </cell>
          <cell r="C972">
            <v>0</v>
          </cell>
          <cell r="D972">
            <v>0</v>
          </cell>
          <cell r="E972">
            <v>0</v>
          </cell>
          <cell r="F972" t="str">
            <v/>
          </cell>
          <cell r="G972" t="str">
            <v/>
          </cell>
        </row>
        <row r="973">
          <cell r="A973">
            <v>2140699</v>
          </cell>
          <cell r="B973" t="str">
            <v>车辆购置税其他支出</v>
          </cell>
          <cell r="C973">
            <v>0</v>
          </cell>
          <cell r="D973">
            <v>0</v>
          </cell>
          <cell r="E973">
            <v>0</v>
          </cell>
          <cell r="F973" t="str">
            <v/>
          </cell>
          <cell r="G973" t="str">
            <v/>
          </cell>
        </row>
        <row r="974">
          <cell r="A974">
            <v>21499</v>
          </cell>
          <cell r="B974" t="str">
            <v>其他交通运输支出</v>
          </cell>
          <cell r="C974">
            <v>264</v>
          </cell>
          <cell r="D974">
            <v>0</v>
          </cell>
          <cell r="E974">
            <v>360</v>
          </cell>
          <cell r="F974">
            <v>0.363636363636364</v>
          </cell>
          <cell r="G974" t="str">
            <v/>
          </cell>
        </row>
        <row r="975">
          <cell r="A975">
            <v>2149901</v>
          </cell>
          <cell r="B975" t="str">
            <v>公共交通运营补助</v>
          </cell>
          <cell r="C975">
            <v>0</v>
          </cell>
          <cell r="D975">
            <v>0</v>
          </cell>
          <cell r="E975">
            <v>0</v>
          </cell>
          <cell r="F975" t="str">
            <v/>
          </cell>
          <cell r="G975" t="str">
            <v/>
          </cell>
        </row>
        <row r="976">
          <cell r="A976">
            <v>2149999</v>
          </cell>
          <cell r="B976" t="str">
            <v>其他交通运输支出</v>
          </cell>
          <cell r="C976">
            <v>264</v>
          </cell>
          <cell r="D976">
            <v>0</v>
          </cell>
          <cell r="E976">
            <v>360</v>
          </cell>
          <cell r="F976">
            <v>0.363636363636364</v>
          </cell>
          <cell r="G976" t="str">
            <v/>
          </cell>
        </row>
        <row r="977">
          <cell r="A977">
            <v>215</v>
          </cell>
          <cell r="B977" t="str">
            <v>十四、资源勘探工业信息等支出</v>
          </cell>
          <cell r="C977">
            <v>104</v>
          </cell>
          <cell r="D977">
            <v>150</v>
          </cell>
          <cell r="E977">
            <v>110</v>
          </cell>
          <cell r="F977">
            <v>0.0576923076923077</v>
          </cell>
          <cell r="G977">
            <v>0.733333333333333</v>
          </cell>
        </row>
        <row r="978">
          <cell r="A978">
            <v>21501</v>
          </cell>
          <cell r="B978" t="str">
            <v>资源勘探开发</v>
          </cell>
          <cell r="C978">
            <v>0</v>
          </cell>
          <cell r="D978">
            <v>0</v>
          </cell>
          <cell r="E978">
            <v>0</v>
          </cell>
          <cell r="F978" t="str">
            <v/>
          </cell>
          <cell r="G978" t="str">
            <v/>
          </cell>
        </row>
        <row r="979">
          <cell r="A979">
            <v>2150101</v>
          </cell>
          <cell r="B979" t="str">
            <v>行政运行</v>
          </cell>
          <cell r="C979">
            <v>0</v>
          </cell>
          <cell r="D979">
            <v>0</v>
          </cell>
          <cell r="E979">
            <v>0</v>
          </cell>
          <cell r="F979" t="str">
            <v/>
          </cell>
          <cell r="G979" t="str">
            <v/>
          </cell>
        </row>
        <row r="980">
          <cell r="A980">
            <v>2150102</v>
          </cell>
          <cell r="B980" t="str">
            <v>一般行政管理事务</v>
          </cell>
          <cell r="C980">
            <v>0</v>
          </cell>
          <cell r="D980">
            <v>0</v>
          </cell>
          <cell r="E980">
            <v>0</v>
          </cell>
          <cell r="F980" t="str">
            <v/>
          </cell>
          <cell r="G980" t="str">
            <v/>
          </cell>
        </row>
        <row r="981">
          <cell r="A981">
            <v>2150103</v>
          </cell>
          <cell r="B981" t="str">
            <v>机关服务</v>
          </cell>
          <cell r="C981">
            <v>0</v>
          </cell>
          <cell r="D981">
            <v>0</v>
          </cell>
          <cell r="E981">
            <v>0</v>
          </cell>
          <cell r="F981" t="str">
            <v/>
          </cell>
          <cell r="G981" t="str">
            <v/>
          </cell>
        </row>
        <row r="982">
          <cell r="A982">
            <v>2150104</v>
          </cell>
          <cell r="B982" t="str">
            <v>煤炭勘探开采和洗选</v>
          </cell>
          <cell r="C982">
            <v>0</v>
          </cell>
          <cell r="D982">
            <v>0</v>
          </cell>
          <cell r="E982">
            <v>0</v>
          </cell>
          <cell r="F982" t="str">
            <v/>
          </cell>
          <cell r="G982" t="str">
            <v/>
          </cell>
        </row>
        <row r="983">
          <cell r="A983">
            <v>2150105</v>
          </cell>
          <cell r="B983" t="str">
            <v>石油和天然气勘探开采</v>
          </cell>
          <cell r="C983">
            <v>0</v>
          </cell>
          <cell r="D983">
            <v>0</v>
          </cell>
          <cell r="E983">
            <v>0</v>
          </cell>
          <cell r="F983" t="str">
            <v/>
          </cell>
          <cell r="G983" t="str">
            <v/>
          </cell>
        </row>
        <row r="984">
          <cell r="A984">
            <v>2150106</v>
          </cell>
          <cell r="B984" t="str">
            <v>黑色金属矿勘探和采选</v>
          </cell>
          <cell r="C984">
            <v>0</v>
          </cell>
          <cell r="D984">
            <v>0</v>
          </cell>
          <cell r="E984">
            <v>0</v>
          </cell>
          <cell r="F984" t="str">
            <v/>
          </cell>
          <cell r="G984" t="str">
            <v/>
          </cell>
        </row>
        <row r="985">
          <cell r="A985">
            <v>2150107</v>
          </cell>
          <cell r="B985" t="str">
            <v>有色金属矿勘探和采选</v>
          </cell>
          <cell r="C985">
            <v>0</v>
          </cell>
          <cell r="D985">
            <v>0</v>
          </cell>
          <cell r="E985">
            <v>0</v>
          </cell>
          <cell r="F985" t="str">
            <v/>
          </cell>
          <cell r="G985" t="str">
            <v/>
          </cell>
        </row>
        <row r="986">
          <cell r="A986">
            <v>2150108</v>
          </cell>
          <cell r="B986" t="str">
            <v>非金属矿勘探和采选</v>
          </cell>
          <cell r="C986">
            <v>0</v>
          </cell>
          <cell r="D986">
            <v>0</v>
          </cell>
          <cell r="E986">
            <v>0</v>
          </cell>
          <cell r="F986" t="str">
            <v/>
          </cell>
          <cell r="G986" t="str">
            <v/>
          </cell>
        </row>
        <row r="987">
          <cell r="A987">
            <v>2150199</v>
          </cell>
          <cell r="B987" t="str">
            <v>其他资源勘探业支出</v>
          </cell>
          <cell r="C987">
            <v>0</v>
          </cell>
          <cell r="D987">
            <v>0</v>
          </cell>
          <cell r="E987">
            <v>0</v>
          </cell>
          <cell r="F987" t="str">
            <v/>
          </cell>
          <cell r="G987" t="str">
            <v/>
          </cell>
        </row>
        <row r="988">
          <cell r="A988">
            <v>21502</v>
          </cell>
          <cell r="B988" t="str">
            <v>制造业</v>
          </cell>
          <cell r="C988">
            <v>0</v>
          </cell>
          <cell r="D988">
            <v>0</v>
          </cell>
          <cell r="E988">
            <v>0</v>
          </cell>
          <cell r="F988" t="str">
            <v/>
          </cell>
          <cell r="G988" t="str">
            <v/>
          </cell>
        </row>
        <row r="989">
          <cell r="A989">
            <v>2150201</v>
          </cell>
          <cell r="B989" t="str">
            <v>行政运行</v>
          </cell>
          <cell r="C989">
            <v>0</v>
          </cell>
          <cell r="D989">
            <v>0</v>
          </cell>
          <cell r="E989">
            <v>0</v>
          </cell>
          <cell r="F989" t="str">
            <v/>
          </cell>
          <cell r="G989" t="str">
            <v/>
          </cell>
        </row>
        <row r="990">
          <cell r="A990">
            <v>2150202</v>
          </cell>
          <cell r="B990" t="str">
            <v>一般行政管理事务</v>
          </cell>
          <cell r="C990">
            <v>0</v>
          </cell>
          <cell r="D990">
            <v>0</v>
          </cell>
          <cell r="E990">
            <v>0</v>
          </cell>
          <cell r="F990" t="str">
            <v/>
          </cell>
          <cell r="G990" t="str">
            <v/>
          </cell>
        </row>
        <row r="991">
          <cell r="A991">
            <v>2150203</v>
          </cell>
          <cell r="B991" t="str">
            <v>机关服务</v>
          </cell>
          <cell r="C991">
            <v>0</v>
          </cell>
          <cell r="D991">
            <v>0</v>
          </cell>
          <cell r="E991">
            <v>0</v>
          </cell>
          <cell r="F991" t="str">
            <v/>
          </cell>
          <cell r="G991" t="str">
            <v/>
          </cell>
        </row>
        <row r="992">
          <cell r="A992">
            <v>2150204</v>
          </cell>
          <cell r="B992" t="str">
            <v>纺织业</v>
          </cell>
          <cell r="C992">
            <v>0</v>
          </cell>
          <cell r="D992">
            <v>0</v>
          </cell>
          <cell r="E992">
            <v>0</v>
          </cell>
          <cell r="F992" t="str">
            <v/>
          </cell>
          <cell r="G992" t="str">
            <v/>
          </cell>
        </row>
        <row r="993">
          <cell r="A993">
            <v>2150205</v>
          </cell>
          <cell r="B993" t="str">
            <v>医药制造业</v>
          </cell>
          <cell r="C993">
            <v>0</v>
          </cell>
          <cell r="D993">
            <v>0</v>
          </cell>
          <cell r="E993">
            <v>0</v>
          </cell>
          <cell r="F993" t="str">
            <v/>
          </cell>
          <cell r="G993" t="str">
            <v/>
          </cell>
        </row>
        <row r="994">
          <cell r="A994">
            <v>2150206</v>
          </cell>
          <cell r="B994" t="str">
            <v>非金属矿物制品业</v>
          </cell>
          <cell r="C994">
            <v>0</v>
          </cell>
          <cell r="D994">
            <v>0</v>
          </cell>
          <cell r="E994">
            <v>0</v>
          </cell>
          <cell r="F994" t="str">
            <v/>
          </cell>
          <cell r="G994" t="str">
            <v/>
          </cell>
        </row>
        <row r="995">
          <cell r="A995">
            <v>2150207</v>
          </cell>
          <cell r="B995" t="str">
            <v>通信设备、计算机及其他电子设备制造业</v>
          </cell>
          <cell r="C995">
            <v>0</v>
          </cell>
          <cell r="D995">
            <v>0</v>
          </cell>
          <cell r="E995">
            <v>0</v>
          </cell>
          <cell r="F995" t="str">
            <v/>
          </cell>
          <cell r="G995" t="str">
            <v/>
          </cell>
        </row>
        <row r="996">
          <cell r="A996">
            <v>2150208</v>
          </cell>
          <cell r="B996" t="str">
            <v>交通运输设备制造业</v>
          </cell>
          <cell r="C996">
            <v>0</v>
          </cell>
          <cell r="D996">
            <v>0</v>
          </cell>
          <cell r="E996">
            <v>0</v>
          </cell>
          <cell r="F996" t="str">
            <v/>
          </cell>
          <cell r="G996" t="str">
            <v/>
          </cell>
        </row>
        <row r="997">
          <cell r="A997">
            <v>2150209</v>
          </cell>
          <cell r="B997" t="str">
            <v>电气机械及器材制造业</v>
          </cell>
          <cell r="C997">
            <v>0</v>
          </cell>
          <cell r="D997">
            <v>0</v>
          </cell>
          <cell r="E997">
            <v>0</v>
          </cell>
          <cell r="F997" t="str">
            <v/>
          </cell>
          <cell r="G997" t="str">
            <v/>
          </cell>
        </row>
        <row r="998">
          <cell r="A998">
            <v>2150210</v>
          </cell>
          <cell r="B998" t="str">
            <v>工艺品及其他制造业</v>
          </cell>
          <cell r="C998">
            <v>0</v>
          </cell>
          <cell r="D998">
            <v>0</v>
          </cell>
          <cell r="E998">
            <v>0</v>
          </cell>
          <cell r="F998" t="str">
            <v/>
          </cell>
          <cell r="G998" t="str">
            <v/>
          </cell>
        </row>
        <row r="999">
          <cell r="A999">
            <v>2150212</v>
          </cell>
          <cell r="B999" t="str">
            <v>石油加工、炼焦及核燃料加工业</v>
          </cell>
          <cell r="C999">
            <v>0</v>
          </cell>
          <cell r="D999">
            <v>0</v>
          </cell>
          <cell r="E999">
            <v>0</v>
          </cell>
          <cell r="F999" t="str">
            <v/>
          </cell>
          <cell r="G999" t="str">
            <v/>
          </cell>
        </row>
        <row r="1000">
          <cell r="A1000">
            <v>2150213</v>
          </cell>
          <cell r="B1000" t="str">
            <v>化学原料及化学制品制造业</v>
          </cell>
          <cell r="C1000">
            <v>0</v>
          </cell>
          <cell r="D1000">
            <v>0</v>
          </cell>
          <cell r="E1000">
            <v>0</v>
          </cell>
          <cell r="F1000" t="str">
            <v/>
          </cell>
          <cell r="G1000" t="str">
            <v/>
          </cell>
        </row>
        <row r="1001">
          <cell r="A1001">
            <v>2150214</v>
          </cell>
          <cell r="B1001" t="str">
            <v>黑色金属冶炼及压延加工业</v>
          </cell>
          <cell r="C1001">
            <v>0</v>
          </cell>
          <cell r="D1001">
            <v>0</v>
          </cell>
          <cell r="E1001">
            <v>0</v>
          </cell>
          <cell r="F1001" t="str">
            <v/>
          </cell>
          <cell r="G1001" t="str">
            <v/>
          </cell>
        </row>
        <row r="1002">
          <cell r="A1002">
            <v>2150215</v>
          </cell>
          <cell r="B1002" t="str">
            <v>有色金属冶炼及压延加工业</v>
          </cell>
          <cell r="C1002">
            <v>0</v>
          </cell>
          <cell r="D1002">
            <v>0</v>
          </cell>
          <cell r="E1002">
            <v>0</v>
          </cell>
          <cell r="F1002" t="str">
            <v/>
          </cell>
          <cell r="G1002" t="str">
            <v/>
          </cell>
        </row>
        <row r="1003">
          <cell r="A1003">
            <v>2150299</v>
          </cell>
          <cell r="B1003" t="str">
            <v>其他制造业支出</v>
          </cell>
          <cell r="C1003">
            <v>0</v>
          </cell>
          <cell r="D1003">
            <v>0</v>
          </cell>
          <cell r="E1003">
            <v>0</v>
          </cell>
          <cell r="F1003" t="str">
            <v/>
          </cell>
          <cell r="G1003" t="str">
            <v/>
          </cell>
        </row>
        <row r="1004">
          <cell r="A1004">
            <v>21503</v>
          </cell>
          <cell r="B1004" t="str">
            <v>建筑业</v>
          </cell>
          <cell r="C1004">
            <v>0</v>
          </cell>
          <cell r="D1004">
            <v>0</v>
          </cell>
          <cell r="E1004">
            <v>0</v>
          </cell>
          <cell r="F1004" t="str">
            <v/>
          </cell>
          <cell r="G1004" t="str">
            <v/>
          </cell>
        </row>
        <row r="1005">
          <cell r="A1005">
            <v>2150301</v>
          </cell>
          <cell r="B1005" t="str">
            <v>行政运行</v>
          </cell>
          <cell r="C1005">
            <v>0</v>
          </cell>
          <cell r="D1005">
            <v>0</v>
          </cell>
          <cell r="E1005">
            <v>0</v>
          </cell>
          <cell r="F1005" t="str">
            <v/>
          </cell>
          <cell r="G1005" t="str">
            <v/>
          </cell>
        </row>
        <row r="1006">
          <cell r="A1006">
            <v>2150302</v>
          </cell>
          <cell r="B1006" t="str">
            <v>一般行政管理事务</v>
          </cell>
          <cell r="C1006">
            <v>0</v>
          </cell>
          <cell r="D1006">
            <v>0</v>
          </cell>
          <cell r="E1006">
            <v>0</v>
          </cell>
          <cell r="F1006" t="str">
            <v/>
          </cell>
          <cell r="G1006" t="str">
            <v/>
          </cell>
        </row>
        <row r="1007">
          <cell r="A1007">
            <v>2150303</v>
          </cell>
          <cell r="B1007" t="str">
            <v>机关服务</v>
          </cell>
          <cell r="C1007">
            <v>0</v>
          </cell>
          <cell r="D1007">
            <v>0</v>
          </cell>
          <cell r="E1007">
            <v>0</v>
          </cell>
          <cell r="F1007" t="str">
            <v/>
          </cell>
          <cell r="G1007" t="str">
            <v/>
          </cell>
        </row>
        <row r="1008">
          <cell r="A1008">
            <v>2150399</v>
          </cell>
          <cell r="B1008" t="str">
            <v>其他建筑业支出</v>
          </cell>
          <cell r="C1008">
            <v>0</v>
          </cell>
          <cell r="D1008">
            <v>0</v>
          </cell>
          <cell r="E1008">
            <v>0</v>
          </cell>
          <cell r="F1008" t="str">
            <v/>
          </cell>
          <cell r="G1008" t="str">
            <v/>
          </cell>
        </row>
        <row r="1009">
          <cell r="A1009">
            <v>21505</v>
          </cell>
          <cell r="B1009" t="str">
            <v>工业和信息产业监管</v>
          </cell>
          <cell r="C1009">
            <v>50</v>
          </cell>
          <cell r="D1009">
            <v>150</v>
          </cell>
          <cell r="E1009">
            <v>110</v>
          </cell>
          <cell r="F1009">
            <v>1.2</v>
          </cell>
          <cell r="G1009">
            <v>0.733333333333333</v>
          </cell>
        </row>
        <row r="1010">
          <cell r="A1010">
            <v>2150501</v>
          </cell>
          <cell r="B1010" t="str">
            <v>行政运行</v>
          </cell>
          <cell r="C1010">
            <v>0</v>
          </cell>
          <cell r="D1010">
            <v>0</v>
          </cell>
          <cell r="E1010">
            <v>0</v>
          </cell>
          <cell r="F1010" t="str">
            <v/>
          </cell>
          <cell r="G1010" t="str">
            <v/>
          </cell>
        </row>
        <row r="1011">
          <cell r="A1011">
            <v>2150502</v>
          </cell>
          <cell r="B1011" t="str">
            <v>一般行政管理事务</v>
          </cell>
          <cell r="C1011">
            <v>0</v>
          </cell>
          <cell r="D1011">
            <v>0</v>
          </cell>
          <cell r="E1011">
            <v>0</v>
          </cell>
          <cell r="F1011" t="str">
            <v/>
          </cell>
          <cell r="G1011" t="str">
            <v/>
          </cell>
        </row>
        <row r="1012">
          <cell r="A1012">
            <v>2150503</v>
          </cell>
          <cell r="B1012" t="str">
            <v>机关服务</v>
          </cell>
          <cell r="C1012">
            <v>0</v>
          </cell>
          <cell r="D1012">
            <v>0</v>
          </cell>
          <cell r="E1012">
            <v>0</v>
          </cell>
          <cell r="F1012" t="str">
            <v/>
          </cell>
          <cell r="G1012" t="str">
            <v/>
          </cell>
        </row>
        <row r="1013">
          <cell r="A1013">
            <v>2150505</v>
          </cell>
          <cell r="B1013" t="str">
            <v>战备应急</v>
          </cell>
          <cell r="C1013">
            <v>0</v>
          </cell>
          <cell r="D1013">
            <v>0</v>
          </cell>
          <cell r="E1013">
            <v>0</v>
          </cell>
          <cell r="F1013" t="str">
            <v/>
          </cell>
          <cell r="G1013" t="str">
            <v/>
          </cell>
        </row>
        <row r="1014">
          <cell r="A1014">
            <v>2150507</v>
          </cell>
          <cell r="B1014" t="str">
            <v>专用通信</v>
          </cell>
          <cell r="C1014">
            <v>0</v>
          </cell>
          <cell r="D1014">
            <v>0</v>
          </cell>
          <cell r="E1014">
            <v>0</v>
          </cell>
          <cell r="F1014" t="str">
            <v/>
          </cell>
          <cell r="G1014" t="str">
            <v/>
          </cell>
        </row>
        <row r="1015">
          <cell r="A1015">
            <v>2150508</v>
          </cell>
          <cell r="B1015" t="str">
            <v>无线电及信息通信监管</v>
          </cell>
          <cell r="C1015">
            <v>0</v>
          </cell>
          <cell r="D1015">
            <v>0</v>
          </cell>
          <cell r="E1015">
            <v>0</v>
          </cell>
          <cell r="F1015" t="str">
            <v/>
          </cell>
          <cell r="G1015" t="str">
            <v/>
          </cell>
        </row>
        <row r="1016">
          <cell r="A1016">
            <v>2150516</v>
          </cell>
          <cell r="B1016" t="str">
            <v>工程建设及运行维护</v>
          </cell>
          <cell r="C1016">
            <v>25</v>
          </cell>
          <cell r="D1016">
            <v>0</v>
          </cell>
          <cell r="E1016">
            <v>0</v>
          </cell>
          <cell r="F1016">
            <v>-1</v>
          </cell>
          <cell r="G1016" t="str">
            <v/>
          </cell>
        </row>
        <row r="1017">
          <cell r="A1017">
            <v>2150517</v>
          </cell>
          <cell r="B1017" t="str">
            <v>产业发展</v>
          </cell>
          <cell r="C1017">
            <v>16</v>
          </cell>
          <cell r="D1017">
            <v>150</v>
          </cell>
          <cell r="E1017">
            <v>110</v>
          </cell>
          <cell r="F1017">
            <v>5.875</v>
          </cell>
          <cell r="G1017">
            <v>0.733333333333333</v>
          </cell>
        </row>
        <row r="1018">
          <cell r="A1018">
            <v>2150550</v>
          </cell>
          <cell r="B1018" t="str">
            <v>事业运行</v>
          </cell>
          <cell r="C1018">
            <v>0</v>
          </cell>
          <cell r="D1018">
            <v>0</v>
          </cell>
          <cell r="E1018">
            <v>0</v>
          </cell>
          <cell r="F1018" t="str">
            <v/>
          </cell>
          <cell r="G1018" t="str">
            <v/>
          </cell>
        </row>
        <row r="1019">
          <cell r="A1019">
            <v>2150599</v>
          </cell>
          <cell r="B1019" t="str">
            <v>其他工业和信息产业监管支出</v>
          </cell>
          <cell r="C1019">
            <v>9</v>
          </cell>
          <cell r="D1019">
            <v>0</v>
          </cell>
          <cell r="E1019">
            <v>0</v>
          </cell>
          <cell r="F1019">
            <v>-1</v>
          </cell>
          <cell r="G1019" t="str">
            <v/>
          </cell>
        </row>
        <row r="1020">
          <cell r="A1020">
            <v>21507</v>
          </cell>
          <cell r="B1020" t="str">
            <v>国有资产监管</v>
          </cell>
          <cell r="C1020">
            <v>0</v>
          </cell>
          <cell r="D1020">
            <v>0</v>
          </cell>
          <cell r="E1020">
            <v>0</v>
          </cell>
          <cell r="F1020" t="str">
            <v/>
          </cell>
          <cell r="G1020" t="str">
            <v/>
          </cell>
        </row>
        <row r="1021">
          <cell r="A1021">
            <v>2150701</v>
          </cell>
          <cell r="B1021" t="str">
            <v>行政运行</v>
          </cell>
          <cell r="C1021">
            <v>0</v>
          </cell>
          <cell r="D1021">
            <v>0</v>
          </cell>
          <cell r="E1021">
            <v>0</v>
          </cell>
          <cell r="F1021" t="str">
            <v/>
          </cell>
          <cell r="G1021" t="str">
            <v/>
          </cell>
        </row>
        <row r="1022">
          <cell r="A1022">
            <v>2150702</v>
          </cell>
          <cell r="B1022" t="str">
            <v>一般行政管理事务</v>
          </cell>
          <cell r="C1022">
            <v>0</v>
          </cell>
          <cell r="D1022">
            <v>0</v>
          </cell>
          <cell r="E1022">
            <v>0</v>
          </cell>
          <cell r="F1022" t="str">
            <v/>
          </cell>
          <cell r="G1022" t="str">
            <v/>
          </cell>
        </row>
        <row r="1023">
          <cell r="A1023">
            <v>2150703</v>
          </cell>
          <cell r="B1023" t="str">
            <v>机关服务</v>
          </cell>
          <cell r="C1023">
            <v>0</v>
          </cell>
          <cell r="D1023">
            <v>0</v>
          </cell>
          <cell r="E1023">
            <v>0</v>
          </cell>
          <cell r="F1023" t="str">
            <v/>
          </cell>
          <cell r="G1023" t="str">
            <v/>
          </cell>
        </row>
        <row r="1024">
          <cell r="A1024">
            <v>2150704</v>
          </cell>
          <cell r="B1024" t="str">
            <v>国有企业监事会专项</v>
          </cell>
          <cell r="C1024">
            <v>0</v>
          </cell>
          <cell r="D1024">
            <v>0</v>
          </cell>
          <cell r="E1024">
            <v>0</v>
          </cell>
          <cell r="F1024" t="str">
            <v/>
          </cell>
          <cell r="G1024" t="str">
            <v/>
          </cell>
        </row>
        <row r="1025">
          <cell r="A1025">
            <v>2150705</v>
          </cell>
          <cell r="B1025" t="str">
            <v>中央企业专项管理</v>
          </cell>
          <cell r="C1025">
            <v>0</v>
          </cell>
          <cell r="D1025">
            <v>0</v>
          </cell>
          <cell r="E1025">
            <v>0</v>
          </cell>
          <cell r="F1025" t="str">
            <v/>
          </cell>
          <cell r="G1025" t="str">
            <v/>
          </cell>
        </row>
        <row r="1026">
          <cell r="A1026">
            <v>2150799</v>
          </cell>
          <cell r="B1026" t="str">
            <v>其他国有资产监管支出</v>
          </cell>
          <cell r="C1026">
            <v>0</v>
          </cell>
          <cell r="D1026">
            <v>0</v>
          </cell>
          <cell r="E1026">
            <v>0</v>
          </cell>
          <cell r="F1026" t="str">
            <v/>
          </cell>
          <cell r="G1026" t="str">
            <v/>
          </cell>
        </row>
        <row r="1027">
          <cell r="A1027">
            <v>21508</v>
          </cell>
          <cell r="B1027" t="str">
            <v>支持中小企业发展和管理支出</v>
          </cell>
          <cell r="C1027">
            <v>54</v>
          </cell>
          <cell r="D1027">
            <v>0</v>
          </cell>
          <cell r="E1027">
            <v>0</v>
          </cell>
          <cell r="F1027">
            <v>-1</v>
          </cell>
          <cell r="G1027" t="str">
            <v/>
          </cell>
        </row>
        <row r="1028">
          <cell r="A1028">
            <v>2150801</v>
          </cell>
          <cell r="B1028" t="str">
            <v>行政运行</v>
          </cell>
          <cell r="C1028">
            <v>0</v>
          </cell>
          <cell r="D1028">
            <v>0</v>
          </cell>
          <cell r="E1028">
            <v>0</v>
          </cell>
          <cell r="F1028" t="str">
            <v/>
          </cell>
          <cell r="G1028" t="str">
            <v/>
          </cell>
        </row>
        <row r="1029">
          <cell r="A1029">
            <v>2150802</v>
          </cell>
          <cell r="B1029" t="str">
            <v>一般行政管理事务</v>
          </cell>
          <cell r="C1029">
            <v>0</v>
          </cell>
          <cell r="D1029">
            <v>0</v>
          </cell>
          <cell r="E1029">
            <v>0</v>
          </cell>
          <cell r="F1029" t="str">
            <v/>
          </cell>
          <cell r="G1029" t="str">
            <v/>
          </cell>
        </row>
        <row r="1030">
          <cell r="A1030">
            <v>2150803</v>
          </cell>
          <cell r="B1030" t="str">
            <v>机关服务</v>
          </cell>
          <cell r="C1030">
            <v>0</v>
          </cell>
          <cell r="D1030">
            <v>0</v>
          </cell>
          <cell r="E1030">
            <v>0</v>
          </cell>
          <cell r="F1030" t="str">
            <v/>
          </cell>
          <cell r="G1030" t="str">
            <v/>
          </cell>
        </row>
        <row r="1031">
          <cell r="A1031">
            <v>2150804</v>
          </cell>
          <cell r="B1031" t="str">
            <v>科技型中小企业技术创新基金</v>
          </cell>
          <cell r="C1031">
            <v>0</v>
          </cell>
          <cell r="D1031">
            <v>0</v>
          </cell>
          <cell r="E1031">
            <v>0</v>
          </cell>
          <cell r="F1031" t="str">
            <v/>
          </cell>
          <cell r="G1031" t="str">
            <v/>
          </cell>
        </row>
        <row r="1032">
          <cell r="A1032">
            <v>2150805</v>
          </cell>
          <cell r="B1032" t="str">
            <v>中小企业发展专项</v>
          </cell>
          <cell r="C1032">
            <v>52</v>
          </cell>
          <cell r="D1032">
            <v>0</v>
          </cell>
          <cell r="E1032">
            <v>0</v>
          </cell>
          <cell r="F1032">
            <v>-1</v>
          </cell>
          <cell r="G1032" t="str">
            <v/>
          </cell>
        </row>
        <row r="1033">
          <cell r="A1033">
            <v>2150806</v>
          </cell>
          <cell r="B1033" t="str">
            <v>减免房租补贴</v>
          </cell>
          <cell r="C1033">
            <v>0</v>
          </cell>
          <cell r="D1033">
            <v>0</v>
          </cell>
          <cell r="E1033">
            <v>0</v>
          </cell>
          <cell r="F1033" t="str">
            <v/>
          </cell>
          <cell r="G1033" t="str">
            <v/>
          </cell>
        </row>
        <row r="1034">
          <cell r="A1034">
            <v>2150899</v>
          </cell>
          <cell r="B1034" t="str">
            <v>其他支持中小企业发展和管理支出</v>
          </cell>
          <cell r="C1034">
            <v>2</v>
          </cell>
          <cell r="D1034">
            <v>0</v>
          </cell>
          <cell r="E1034">
            <v>0</v>
          </cell>
          <cell r="F1034">
            <v>-1</v>
          </cell>
          <cell r="G1034" t="str">
            <v/>
          </cell>
        </row>
        <row r="1035">
          <cell r="A1035">
            <v>21599</v>
          </cell>
          <cell r="B1035" t="str">
            <v>其他资源勘探工业信息等支出</v>
          </cell>
          <cell r="C1035">
            <v>0</v>
          </cell>
          <cell r="D1035">
            <v>0</v>
          </cell>
          <cell r="E1035">
            <v>0</v>
          </cell>
          <cell r="F1035" t="str">
            <v/>
          </cell>
          <cell r="G1035" t="str">
            <v/>
          </cell>
        </row>
        <row r="1036">
          <cell r="A1036">
            <v>2159901</v>
          </cell>
          <cell r="B1036" t="str">
            <v>黄金事务</v>
          </cell>
          <cell r="C1036">
            <v>0</v>
          </cell>
          <cell r="D1036">
            <v>0</v>
          </cell>
          <cell r="E1036">
            <v>0</v>
          </cell>
          <cell r="F1036" t="str">
            <v/>
          </cell>
          <cell r="G1036" t="str">
            <v/>
          </cell>
        </row>
        <row r="1037">
          <cell r="A1037">
            <v>2159904</v>
          </cell>
          <cell r="B1037" t="str">
            <v>技术改造支出</v>
          </cell>
          <cell r="C1037">
            <v>0</v>
          </cell>
          <cell r="D1037">
            <v>0</v>
          </cell>
          <cell r="E1037">
            <v>0</v>
          </cell>
          <cell r="F1037" t="str">
            <v/>
          </cell>
          <cell r="G1037" t="str">
            <v/>
          </cell>
        </row>
        <row r="1038">
          <cell r="A1038">
            <v>2159905</v>
          </cell>
          <cell r="B1038" t="str">
            <v>中药材扶持资金支出</v>
          </cell>
          <cell r="C1038">
            <v>0</v>
          </cell>
          <cell r="D1038">
            <v>0</v>
          </cell>
          <cell r="E1038">
            <v>0</v>
          </cell>
          <cell r="F1038" t="str">
            <v/>
          </cell>
          <cell r="G1038" t="str">
            <v/>
          </cell>
        </row>
        <row r="1039">
          <cell r="A1039">
            <v>2159906</v>
          </cell>
          <cell r="B1039" t="str">
            <v>重点产业振兴和技术改造项目贷款贴息</v>
          </cell>
          <cell r="C1039">
            <v>0</v>
          </cell>
          <cell r="D1039">
            <v>0</v>
          </cell>
          <cell r="E1039">
            <v>0</v>
          </cell>
          <cell r="F1039" t="str">
            <v/>
          </cell>
          <cell r="G1039" t="str">
            <v/>
          </cell>
        </row>
        <row r="1040">
          <cell r="A1040">
            <v>2159999</v>
          </cell>
          <cell r="B1040" t="str">
            <v>其他资源勘探工业信息等支出</v>
          </cell>
          <cell r="C1040">
            <v>0</v>
          </cell>
          <cell r="D1040">
            <v>0</v>
          </cell>
          <cell r="E1040">
            <v>0</v>
          </cell>
          <cell r="F1040" t="str">
            <v/>
          </cell>
          <cell r="G1040" t="str">
            <v/>
          </cell>
        </row>
        <row r="1041">
          <cell r="A1041">
            <v>216</v>
          </cell>
          <cell r="B1041" t="str">
            <v>十五、商业服务业等支出</v>
          </cell>
          <cell r="C1041">
            <v>586</v>
          </cell>
          <cell r="D1041">
            <v>353</v>
          </cell>
          <cell r="E1041">
            <v>421</v>
          </cell>
          <cell r="F1041">
            <v>-0.281569965870307</v>
          </cell>
          <cell r="G1041">
            <v>1.19263456090652</v>
          </cell>
        </row>
        <row r="1042">
          <cell r="A1042">
            <v>21602</v>
          </cell>
          <cell r="B1042" t="str">
            <v>商业流通事务</v>
          </cell>
          <cell r="C1042">
            <v>586</v>
          </cell>
          <cell r="D1042">
            <v>353</v>
          </cell>
          <cell r="E1042">
            <v>389</v>
          </cell>
          <cell r="F1042">
            <v>-0.33617747440273</v>
          </cell>
          <cell r="G1042">
            <v>1.10198300283286</v>
          </cell>
        </row>
        <row r="1043">
          <cell r="A1043">
            <v>2160201</v>
          </cell>
          <cell r="B1043" t="str">
            <v>行政运行</v>
          </cell>
          <cell r="C1043">
            <v>176</v>
          </cell>
          <cell r="D1043">
            <v>153</v>
          </cell>
          <cell r="E1043">
            <v>190</v>
          </cell>
          <cell r="F1043">
            <v>0.0795454545454546</v>
          </cell>
          <cell r="G1043">
            <v>1.24183006535948</v>
          </cell>
        </row>
        <row r="1044">
          <cell r="A1044">
            <v>2160202</v>
          </cell>
          <cell r="B1044" t="str">
            <v>一般行政管理事务</v>
          </cell>
          <cell r="C1044">
            <v>0</v>
          </cell>
          <cell r="D1044">
            <v>200</v>
          </cell>
          <cell r="E1044">
            <v>42</v>
          </cell>
          <cell r="F1044" t="str">
            <v/>
          </cell>
          <cell r="G1044">
            <v>0.21</v>
          </cell>
        </row>
        <row r="1045">
          <cell r="A1045">
            <v>2160203</v>
          </cell>
          <cell r="B1045" t="str">
            <v>机关服务</v>
          </cell>
          <cell r="C1045">
            <v>0</v>
          </cell>
          <cell r="D1045">
            <v>0</v>
          </cell>
          <cell r="E1045">
            <v>0</v>
          </cell>
          <cell r="F1045" t="str">
            <v/>
          </cell>
          <cell r="G1045" t="str">
            <v/>
          </cell>
        </row>
        <row r="1046">
          <cell r="A1046">
            <v>2160216</v>
          </cell>
          <cell r="B1046" t="str">
            <v>食品流通安全补贴</v>
          </cell>
          <cell r="C1046">
            <v>0</v>
          </cell>
          <cell r="D1046">
            <v>0</v>
          </cell>
          <cell r="E1046">
            <v>0</v>
          </cell>
          <cell r="F1046" t="str">
            <v/>
          </cell>
          <cell r="G1046" t="str">
            <v/>
          </cell>
        </row>
        <row r="1047">
          <cell r="A1047">
            <v>2160217</v>
          </cell>
          <cell r="B1047" t="str">
            <v>市场监测及信息管理</v>
          </cell>
          <cell r="C1047">
            <v>0</v>
          </cell>
          <cell r="D1047">
            <v>0</v>
          </cell>
          <cell r="E1047">
            <v>0</v>
          </cell>
          <cell r="F1047" t="str">
            <v/>
          </cell>
          <cell r="G1047" t="str">
            <v/>
          </cell>
        </row>
        <row r="1048">
          <cell r="A1048">
            <v>2160218</v>
          </cell>
          <cell r="B1048" t="str">
            <v>民贸企业补贴</v>
          </cell>
          <cell r="C1048">
            <v>0</v>
          </cell>
          <cell r="D1048">
            <v>0</v>
          </cell>
          <cell r="E1048">
            <v>0</v>
          </cell>
          <cell r="F1048" t="str">
            <v/>
          </cell>
          <cell r="G1048" t="str">
            <v/>
          </cell>
        </row>
        <row r="1049">
          <cell r="A1049">
            <v>2160219</v>
          </cell>
          <cell r="B1049" t="str">
            <v>民贸民品贷款贴息</v>
          </cell>
          <cell r="C1049">
            <v>147</v>
          </cell>
          <cell r="D1049">
            <v>0</v>
          </cell>
          <cell r="E1049">
            <v>157</v>
          </cell>
          <cell r="F1049">
            <v>0.0680272108843538</v>
          </cell>
          <cell r="G1049" t="str">
            <v/>
          </cell>
        </row>
        <row r="1050">
          <cell r="A1050">
            <v>2160250</v>
          </cell>
          <cell r="B1050" t="str">
            <v>事业运行</v>
          </cell>
          <cell r="C1050">
            <v>0</v>
          </cell>
          <cell r="D1050">
            <v>0</v>
          </cell>
          <cell r="E1050">
            <v>0</v>
          </cell>
          <cell r="F1050" t="str">
            <v/>
          </cell>
          <cell r="G1050" t="str">
            <v/>
          </cell>
        </row>
        <row r="1051">
          <cell r="A1051">
            <v>2160299</v>
          </cell>
          <cell r="B1051" t="str">
            <v>其他商业流通事务支出</v>
          </cell>
          <cell r="C1051">
            <v>263</v>
          </cell>
          <cell r="D1051">
            <v>0</v>
          </cell>
          <cell r="E1051">
            <v>0</v>
          </cell>
          <cell r="F1051">
            <v>-1</v>
          </cell>
          <cell r="G1051" t="str">
            <v/>
          </cell>
        </row>
        <row r="1052">
          <cell r="A1052">
            <v>21606</v>
          </cell>
          <cell r="B1052" t="str">
            <v>涉外发展服务支出</v>
          </cell>
          <cell r="C1052">
            <v>0</v>
          </cell>
          <cell r="D1052">
            <v>0</v>
          </cell>
          <cell r="E1052">
            <v>32</v>
          </cell>
          <cell r="F1052" t="str">
            <v/>
          </cell>
          <cell r="G1052" t="str">
            <v/>
          </cell>
        </row>
        <row r="1053">
          <cell r="A1053">
            <v>2160601</v>
          </cell>
          <cell r="B1053" t="str">
            <v>行政运行</v>
          </cell>
          <cell r="C1053">
            <v>0</v>
          </cell>
          <cell r="D1053">
            <v>0</v>
          </cell>
          <cell r="E1053">
            <v>0</v>
          </cell>
          <cell r="F1053" t="str">
            <v/>
          </cell>
          <cell r="G1053" t="str">
            <v/>
          </cell>
        </row>
        <row r="1054">
          <cell r="A1054">
            <v>2160602</v>
          </cell>
          <cell r="B1054" t="str">
            <v>一般行政管理事务</v>
          </cell>
          <cell r="C1054">
            <v>0</v>
          </cell>
          <cell r="D1054">
            <v>0</v>
          </cell>
          <cell r="E1054">
            <v>0</v>
          </cell>
          <cell r="F1054" t="str">
            <v/>
          </cell>
          <cell r="G1054" t="str">
            <v/>
          </cell>
        </row>
        <row r="1055">
          <cell r="A1055">
            <v>2160603</v>
          </cell>
          <cell r="B1055" t="str">
            <v>机关服务</v>
          </cell>
          <cell r="C1055">
            <v>0</v>
          </cell>
          <cell r="D1055">
            <v>0</v>
          </cell>
          <cell r="E1055">
            <v>0</v>
          </cell>
          <cell r="F1055" t="str">
            <v/>
          </cell>
          <cell r="G1055" t="str">
            <v/>
          </cell>
        </row>
        <row r="1056">
          <cell r="A1056">
            <v>2160607</v>
          </cell>
          <cell r="B1056" t="str">
            <v>外商投资环境建设补助资金</v>
          </cell>
          <cell r="C1056">
            <v>0</v>
          </cell>
          <cell r="D1056">
            <v>0</v>
          </cell>
          <cell r="E1056">
            <v>0</v>
          </cell>
          <cell r="F1056" t="str">
            <v/>
          </cell>
          <cell r="G1056" t="str">
            <v/>
          </cell>
        </row>
        <row r="1057">
          <cell r="A1057">
            <v>2160699</v>
          </cell>
          <cell r="B1057" t="str">
            <v>其他涉外发展服务支出</v>
          </cell>
          <cell r="C1057">
            <v>0</v>
          </cell>
          <cell r="D1057">
            <v>0</v>
          </cell>
          <cell r="E1057">
            <v>32</v>
          </cell>
          <cell r="F1057" t="str">
            <v/>
          </cell>
          <cell r="G1057" t="str">
            <v/>
          </cell>
        </row>
        <row r="1058">
          <cell r="A1058">
            <v>21699</v>
          </cell>
          <cell r="B1058" t="str">
            <v>其他商业服务业等支出</v>
          </cell>
          <cell r="C1058">
            <v>0</v>
          </cell>
          <cell r="D1058">
            <v>0</v>
          </cell>
          <cell r="E1058">
            <v>0</v>
          </cell>
          <cell r="F1058" t="str">
            <v/>
          </cell>
          <cell r="G1058" t="str">
            <v/>
          </cell>
        </row>
        <row r="1059">
          <cell r="A1059">
            <v>2169901</v>
          </cell>
          <cell r="B1059" t="str">
            <v>服务业基础设施建设</v>
          </cell>
          <cell r="C1059">
            <v>0</v>
          </cell>
          <cell r="D1059">
            <v>0</v>
          </cell>
          <cell r="E1059">
            <v>0</v>
          </cell>
          <cell r="F1059" t="str">
            <v/>
          </cell>
          <cell r="G1059" t="str">
            <v/>
          </cell>
        </row>
        <row r="1060">
          <cell r="A1060">
            <v>2169999</v>
          </cell>
          <cell r="B1060" t="str">
            <v>其他商业服务业等支出</v>
          </cell>
          <cell r="C1060">
            <v>0</v>
          </cell>
          <cell r="D1060">
            <v>0</v>
          </cell>
          <cell r="E1060">
            <v>0</v>
          </cell>
          <cell r="F1060" t="str">
            <v/>
          </cell>
          <cell r="G1060" t="str">
            <v/>
          </cell>
        </row>
        <row r="1061">
          <cell r="A1061">
            <v>217</v>
          </cell>
          <cell r="B1061" t="str">
            <v>十六、金融支出</v>
          </cell>
          <cell r="C1061">
            <v>1</v>
          </cell>
          <cell r="D1061">
            <v>0</v>
          </cell>
          <cell r="E1061">
            <v>2</v>
          </cell>
          <cell r="F1061">
            <v>1</v>
          </cell>
          <cell r="G1061" t="str">
            <v/>
          </cell>
        </row>
        <row r="1062">
          <cell r="A1062">
            <v>21701</v>
          </cell>
          <cell r="B1062" t="str">
            <v>金融部门行政支出</v>
          </cell>
          <cell r="C1062">
            <v>0</v>
          </cell>
          <cell r="D1062">
            <v>0</v>
          </cell>
          <cell r="E1062">
            <v>0</v>
          </cell>
          <cell r="F1062" t="str">
            <v/>
          </cell>
          <cell r="G1062" t="str">
            <v/>
          </cell>
        </row>
        <row r="1063">
          <cell r="A1063">
            <v>2170101</v>
          </cell>
          <cell r="B1063" t="str">
            <v>行政运行</v>
          </cell>
          <cell r="C1063">
            <v>0</v>
          </cell>
          <cell r="D1063">
            <v>0</v>
          </cell>
          <cell r="E1063">
            <v>0</v>
          </cell>
          <cell r="F1063" t="str">
            <v/>
          </cell>
          <cell r="G1063" t="str">
            <v/>
          </cell>
        </row>
        <row r="1064">
          <cell r="A1064">
            <v>2170102</v>
          </cell>
          <cell r="B1064" t="str">
            <v>一般行政管理事务</v>
          </cell>
          <cell r="C1064">
            <v>0</v>
          </cell>
          <cell r="D1064">
            <v>0</v>
          </cell>
          <cell r="E1064">
            <v>0</v>
          </cell>
          <cell r="F1064" t="str">
            <v/>
          </cell>
          <cell r="G1064" t="str">
            <v/>
          </cell>
        </row>
        <row r="1065">
          <cell r="A1065">
            <v>2170103</v>
          </cell>
          <cell r="B1065" t="str">
            <v>机关服务</v>
          </cell>
          <cell r="C1065">
            <v>0</v>
          </cell>
          <cell r="D1065">
            <v>0</v>
          </cell>
          <cell r="E1065">
            <v>0</v>
          </cell>
          <cell r="F1065" t="str">
            <v/>
          </cell>
          <cell r="G1065" t="str">
            <v/>
          </cell>
        </row>
        <row r="1066">
          <cell r="A1066">
            <v>2170104</v>
          </cell>
          <cell r="B1066" t="str">
            <v>安全防卫</v>
          </cell>
          <cell r="C1066">
            <v>0</v>
          </cell>
          <cell r="D1066">
            <v>0</v>
          </cell>
          <cell r="E1066">
            <v>0</v>
          </cell>
          <cell r="F1066" t="str">
            <v/>
          </cell>
          <cell r="G1066" t="str">
            <v/>
          </cell>
        </row>
        <row r="1067">
          <cell r="A1067">
            <v>2170150</v>
          </cell>
          <cell r="B1067" t="str">
            <v>事业运行</v>
          </cell>
          <cell r="C1067">
            <v>0</v>
          </cell>
          <cell r="D1067">
            <v>0</v>
          </cell>
          <cell r="E1067">
            <v>0</v>
          </cell>
          <cell r="F1067" t="str">
            <v/>
          </cell>
          <cell r="G1067" t="str">
            <v/>
          </cell>
        </row>
        <row r="1068">
          <cell r="A1068">
            <v>2170199</v>
          </cell>
          <cell r="B1068" t="str">
            <v>金融部门其他行政支出</v>
          </cell>
          <cell r="C1068">
            <v>0</v>
          </cell>
          <cell r="D1068">
            <v>0</v>
          </cell>
          <cell r="E1068">
            <v>0</v>
          </cell>
          <cell r="F1068" t="str">
            <v/>
          </cell>
          <cell r="G1068" t="str">
            <v/>
          </cell>
        </row>
        <row r="1069">
          <cell r="A1069">
            <v>21702</v>
          </cell>
          <cell r="B1069" t="str">
            <v>金融部门监管支出</v>
          </cell>
          <cell r="C1069">
            <v>0</v>
          </cell>
          <cell r="D1069">
            <v>0</v>
          </cell>
          <cell r="E1069">
            <v>0</v>
          </cell>
          <cell r="F1069" t="str">
            <v/>
          </cell>
          <cell r="G1069" t="str">
            <v/>
          </cell>
        </row>
        <row r="1070">
          <cell r="A1070">
            <v>2170201</v>
          </cell>
          <cell r="B1070" t="str">
            <v>货币发行</v>
          </cell>
          <cell r="C1070">
            <v>0</v>
          </cell>
          <cell r="D1070">
            <v>0</v>
          </cell>
          <cell r="E1070">
            <v>0</v>
          </cell>
          <cell r="F1070" t="str">
            <v/>
          </cell>
          <cell r="G1070" t="str">
            <v/>
          </cell>
        </row>
        <row r="1071">
          <cell r="A1071">
            <v>2170202</v>
          </cell>
          <cell r="B1071" t="str">
            <v>金融服务</v>
          </cell>
          <cell r="C1071">
            <v>0</v>
          </cell>
          <cell r="D1071">
            <v>0</v>
          </cell>
          <cell r="E1071">
            <v>0</v>
          </cell>
          <cell r="F1071" t="str">
            <v/>
          </cell>
          <cell r="G1071" t="str">
            <v/>
          </cell>
        </row>
        <row r="1072">
          <cell r="A1072">
            <v>2170203</v>
          </cell>
          <cell r="B1072" t="str">
            <v>反假币</v>
          </cell>
          <cell r="C1072">
            <v>0</v>
          </cell>
          <cell r="D1072">
            <v>0</v>
          </cell>
          <cell r="E1072">
            <v>0</v>
          </cell>
          <cell r="F1072" t="str">
            <v/>
          </cell>
          <cell r="G1072" t="str">
            <v/>
          </cell>
        </row>
        <row r="1073">
          <cell r="A1073">
            <v>2170204</v>
          </cell>
          <cell r="B1073" t="str">
            <v>重点金融机构监管</v>
          </cell>
          <cell r="C1073">
            <v>0</v>
          </cell>
          <cell r="D1073">
            <v>0</v>
          </cell>
          <cell r="E1073">
            <v>0</v>
          </cell>
          <cell r="F1073" t="str">
            <v/>
          </cell>
          <cell r="G1073" t="str">
            <v/>
          </cell>
        </row>
        <row r="1074">
          <cell r="A1074">
            <v>2170205</v>
          </cell>
          <cell r="B1074" t="str">
            <v>金融稽查与案件处理</v>
          </cell>
          <cell r="C1074">
            <v>0</v>
          </cell>
          <cell r="D1074">
            <v>0</v>
          </cell>
          <cell r="E1074">
            <v>0</v>
          </cell>
          <cell r="F1074" t="str">
            <v/>
          </cell>
          <cell r="G1074" t="str">
            <v/>
          </cell>
        </row>
        <row r="1075">
          <cell r="A1075">
            <v>2170206</v>
          </cell>
          <cell r="B1075" t="str">
            <v>金融行业电子化建设</v>
          </cell>
          <cell r="C1075">
            <v>0</v>
          </cell>
          <cell r="D1075">
            <v>0</v>
          </cell>
          <cell r="E1075">
            <v>0</v>
          </cell>
          <cell r="F1075" t="str">
            <v/>
          </cell>
          <cell r="G1075" t="str">
            <v/>
          </cell>
        </row>
        <row r="1076">
          <cell r="A1076">
            <v>2170207</v>
          </cell>
          <cell r="B1076" t="str">
            <v>从业人员资格考试</v>
          </cell>
          <cell r="C1076">
            <v>0</v>
          </cell>
          <cell r="D1076">
            <v>0</v>
          </cell>
          <cell r="E1076">
            <v>0</v>
          </cell>
          <cell r="F1076" t="str">
            <v/>
          </cell>
          <cell r="G1076" t="str">
            <v/>
          </cell>
        </row>
        <row r="1077">
          <cell r="A1077">
            <v>2170208</v>
          </cell>
          <cell r="B1077" t="str">
            <v>反洗钱</v>
          </cell>
          <cell r="C1077">
            <v>0</v>
          </cell>
          <cell r="D1077">
            <v>0</v>
          </cell>
          <cell r="E1077">
            <v>0</v>
          </cell>
          <cell r="F1077" t="str">
            <v/>
          </cell>
          <cell r="G1077" t="str">
            <v/>
          </cell>
        </row>
        <row r="1078">
          <cell r="A1078">
            <v>2170299</v>
          </cell>
          <cell r="B1078" t="str">
            <v>金融部门其他监管支出</v>
          </cell>
          <cell r="C1078">
            <v>0</v>
          </cell>
          <cell r="D1078">
            <v>0</v>
          </cell>
          <cell r="E1078">
            <v>0</v>
          </cell>
          <cell r="F1078" t="str">
            <v/>
          </cell>
          <cell r="G1078" t="str">
            <v/>
          </cell>
        </row>
        <row r="1079">
          <cell r="A1079">
            <v>21703</v>
          </cell>
          <cell r="B1079" t="str">
            <v>金融发展支出</v>
          </cell>
          <cell r="C1079">
            <v>0</v>
          </cell>
          <cell r="D1079">
            <v>0</v>
          </cell>
          <cell r="E1079">
            <v>0</v>
          </cell>
          <cell r="F1079" t="str">
            <v/>
          </cell>
          <cell r="G1079" t="str">
            <v/>
          </cell>
        </row>
        <row r="1080">
          <cell r="A1080">
            <v>2170301</v>
          </cell>
          <cell r="B1080" t="str">
            <v>政策性银行亏损补贴</v>
          </cell>
          <cell r="C1080">
            <v>0</v>
          </cell>
          <cell r="D1080">
            <v>0</v>
          </cell>
          <cell r="E1080">
            <v>0</v>
          </cell>
          <cell r="F1080" t="str">
            <v/>
          </cell>
          <cell r="G1080" t="str">
            <v/>
          </cell>
        </row>
        <row r="1081">
          <cell r="A1081">
            <v>2170302</v>
          </cell>
          <cell r="B1081" t="str">
            <v>利息费用补贴支出</v>
          </cell>
          <cell r="C1081">
            <v>0</v>
          </cell>
          <cell r="D1081">
            <v>0</v>
          </cell>
          <cell r="E1081">
            <v>0</v>
          </cell>
          <cell r="F1081" t="str">
            <v/>
          </cell>
          <cell r="G1081" t="str">
            <v/>
          </cell>
        </row>
        <row r="1082">
          <cell r="A1082">
            <v>2170303</v>
          </cell>
          <cell r="B1082" t="str">
            <v>补充资本金</v>
          </cell>
          <cell r="C1082">
            <v>0</v>
          </cell>
          <cell r="D1082">
            <v>0</v>
          </cell>
          <cell r="E1082">
            <v>0</v>
          </cell>
          <cell r="F1082" t="str">
            <v/>
          </cell>
          <cell r="G1082" t="str">
            <v/>
          </cell>
        </row>
        <row r="1083">
          <cell r="A1083">
            <v>2170304</v>
          </cell>
          <cell r="B1083" t="str">
            <v>风险基金补助</v>
          </cell>
          <cell r="C1083">
            <v>0</v>
          </cell>
          <cell r="D1083">
            <v>0</v>
          </cell>
          <cell r="E1083">
            <v>0</v>
          </cell>
          <cell r="F1083" t="str">
            <v/>
          </cell>
          <cell r="G1083" t="str">
            <v/>
          </cell>
        </row>
        <row r="1084">
          <cell r="A1084">
            <v>2170399</v>
          </cell>
          <cell r="B1084" t="str">
            <v>其他金融发展支出</v>
          </cell>
          <cell r="C1084">
            <v>0</v>
          </cell>
          <cell r="D1084">
            <v>0</v>
          </cell>
          <cell r="E1084">
            <v>0</v>
          </cell>
          <cell r="F1084" t="str">
            <v/>
          </cell>
          <cell r="G1084" t="str">
            <v/>
          </cell>
        </row>
        <row r="1085">
          <cell r="A1085">
            <v>21799</v>
          </cell>
          <cell r="B1085" t="str">
            <v>其他金融支出</v>
          </cell>
          <cell r="C1085">
            <v>1</v>
          </cell>
          <cell r="D1085">
            <v>0</v>
          </cell>
          <cell r="E1085">
            <v>2</v>
          </cell>
          <cell r="F1085">
            <v>1</v>
          </cell>
          <cell r="G1085" t="str">
            <v/>
          </cell>
        </row>
        <row r="1086">
          <cell r="A1086">
            <v>2179902</v>
          </cell>
          <cell r="B1086" t="str">
            <v>重点企业贷款贴息</v>
          </cell>
          <cell r="C1086">
            <v>0</v>
          </cell>
          <cell r="D1086">
            <v>0</v>
          </cell>
          <cell r="E1086">
            <v>0</v>
          </cell>
          <cell r="F1086" t="str">
            <v/>
          </cell>
          <cell r="G1086" t="str">
            <v/>
          </cell>
        </row>
        <row r="1087">
          <cell r="A1087">
            <v>2179999</v>
          </cell>
          <cell r="B1087" t="str">
            <v>其他金融发展支出</v>
          </cell>
          <cell r="C1087">
            <v>1</v>
          </cell>
          <cell r="D1087">
            <v>0</v>
          </cell>
          <cell r="E1087">
            <v>2</v>
          </cell>
          <cell r="F1087">
            <v>1</v>
          </cell>
          <cell r="G1087" t="str">
            <v/>
          </cell>
        </row>
        <row r="1088">
          <cell r="A1088">
            <v>219</v>
          </cell>
          <cell r="B1088" t="str">
            <v>十七、援助其他地区支出</v>
          </cell>
          <cell r="C1088">
            <v>0</v>
          </cell>
          <cell r="D1088">
            <v>0</v>
          </cell>
          <cell r="E1088">
            <v>0</v>
          </cell>
          <cell r="F1088" t="str">
            <v/>
          </cell>
          <cell r="G1088" t="str">
            <v/>
          </cell>
        </row>
        <row r="1089">
          <cell r="A1089">
            <v>21901</v>
          </cell>
          <cell r="B1089" t="str">
            <v>一般公共服务</v>
          </cell>
        </row>
        <row r="1089">
          <cell r="F1089" t="str">
            <v/>
          </cell>
          <cell r="G1089" t="str">
            <v/>
          </cell>
        </row>
        <row r="1090">
          <cell r="A1090">
            <v>21902</v>
          </cell>
          <cell r="B1090" t="str">
            <v>教育</v>
          </cell>
        </row>
        <row r="1090">
          <cell r="F1090" t="str">
            <v/>
          </cell>
          <cell r="G1090" t="str">
            <v/>
          </cell>
        </row>
        <row r="1091">
          <cell r="A1091">
            <v>21903</v>
          </cell>
          <cell r="B1091" t="str">
            <v>文化旅游体育与传媒</v>
          </cell>
        </row>
        <row r="1091">
          <cell r="F1091" t="str">
            <v/>
          </cell>
          <cell r="G1091" t="str">
            <v/>
          </cell>
        </row>
        <row r="1092">
          <cell r="A1092">
            <v>21904</v>
          </cell>
          <cell r="B1092" t="str">
            <v>卫生健康</v>
          </cell>
        </row>
        <row r="1092">
          <cell r="F1092" t="str">
            <v/>
          </cell>
          <cell r="G1092" t="str">
            <v/>
          </cell>
        </row>
        <row r="1093">
          <cell r="A1093">
            <v>21905</v>
          </cell>
          <cell r="B1093" t="str">
            <v>节能环保</v>
          </cell>
        </row>
        <row r="1093">
          <cell r="F1093" t="str">
            <v/>
          </cell>
          <cell r="G1093" t="str">
            <v/>
          </cell>
        </row>
        <row r="1094">
          <cell r="A1094">
            <v>21906</v>
          </cell>
          <cell r="B1094" t="str">
            <v>农业农村</v>
          </cell>
        </row>
        <row r="1094">
          <cell r="F1094" t="str">
            <v/>
          </cell>
          <cell r="G1094" t="str">
            <v/>
          </cell>
        </row>
        <row r="1095">
          <cell r="A1095">
            <v>21907</v>
          </cell>
          <cell r="B1095" t="str">
            <v>交通运输</v>
          </cell>
        </row>
        <row r="1095">
          <cell r="F1095" t="str">
            <v/>
          </cell>
          <cell r="G1095" t="str">
            <v/>
          </cell>
        </row>
        <row r="1096">
          <cell r="A1096">
            <v>21908</v>
          </cell>
          <cell r="B1096" t="str">
            <v>住房保障</v>
          </cell>
        </row>
        <row r="1096">
          <cell r="F1096" t="str">
            <v/>
          </cell>
          <cell r="G1096" t="str">
            <v/>
          </cell>
        </row>
        <row r="1097">
          <cell r="A1097">
            <v>21999</v>
          </cell>
          <cell r="B1097" t="str">
            <v>其他支出</v>
          </cell>
        </row>
        <row r="1097">
          <cell r="F1097" t="str">
            <v/>
          </cell>
          <cell r="G1097" t="str">
            <v/>
          </cell>
        </row>
        <row r="1098">
          <cell r="A1098">
            <v>220</v>
          </cell>
          <cell r="B1098" t="str">
            <v>十八、自然资源海洋气象等支出</v>
          </cell>
          <cell r="C1098">
            <v>2207</v>
          </cell>
          <cell r="D1098">
            <v>2552</v>
          </cell>
          <cell r="E1098">
            <v>2115</v>
          </cell>
          <cell r="F1098">
            <v>-0.0416855459900317</v>
          </cell>
          <cell r="G1098">
            <v>0.828761755485893</v>
          </cell>
        </row>
        <row r="1099">
          <cell r="A1099">
            <v>22001</v>
          </cell>
          <cell r="B1099" t="str">
            <v>自然资源事务</v>
          </cell>
          <cell r="C1099">
            <v>2135</v>
          </cell>
          <cell r="D1099">
            <v>2440</v>
          </cell>
          <cell r="E1099">
            <v>1986</v>
          </cell>
          <cell r="F1099">
            <v>-0.0697892271662763</v>
          </cell>
          <cell r="G1099">
            <v>0.813934426229508</v>
          </cell>
        </row>
        <row r="1100">
          <cell r="A1100">
            <v>2200101</v>
          </cell>
          <cell r="B1100" t="str">
            <v>行政运行</v>
          </cell>
          <cell r="C1100">
            <v>830</v>
          </cell>
          <cell r="D1100">
            <v>848</v>
          </cell>
          <cell r="E1100">
            <v>924</v>
          </cell>
          <cell r="F1100">
            <v>0.113253012048193</v>
          </cell>
          <cell r="G1100">
            <v>1.08962264150943</v>
          </cell>
        </row>
        <row r="1101">
          <cell r="A1101">
            <v>2200102</v>
          </cell>
          <cell r="B1101" t="str">
            <v>一般行政管理事务</v>
          </cell>
          <cell r="C1101">
            <v>417</v>
          </cell>
          <cell r="D1101">
            <v>492</v>
          </cell>
          <cell r="E1101">
            <v>386</v>
          </cell>
          <cell r="F1101">
            <v>-0.0743405275779376</v>
          </cell>
          <cell r="G1101">
            <v>0.784552845528455</v>
          </cell>
        </row>
        <row r="1102">
          <cell r="A1102">
            <v>2200103</v>
          </cell>
          <cell r="B1102" t="str">
            <v>机关服务</v>
          </cell>
          <cell r="C1102">
            <v>0</v>
          </cell>
          <cell r="D1102">
            <v>0</v>
          </cell>
          <cell r="E1102">
            <v>0</v>
          </cell>
          <cell r="F1102" t="str">
            <v/>
          </cell>
          <cell r="G1102" t="str">
            <v/>
          </cell>
        </row>
        <row r="1103">
          <cell r="A1103">
            <v>2200104</v>
          </cell>
          <cell r="B1103" t="str">
            <v>自然资源规划及管理</v>
          </cell>
          <cell r="C1103">
            <v>149</v>
          </cell>
          <cell r="D1103">
            <v>182</v>
          </cell>
          <cell r="E1103">
            <v>9</v>
          </cell>
          <cell r="F1103">
            <v>-0.939597315436242</v>
          </cell>
          <cell r="G1103">
            <v>0.0494505494505494</v>
          </cell>
        </row>
        <row r="1104">
          <cell r="A1104">
            <v>2200106</v>
          </cell>
          <cell r="B1104" t="str">
            <v>自然资源利用与保护</v>
          </cell>
          <cell r="C1104">
            <v>33</v>
          </cell>
          <cell r="D1104">
            <v>138</v>
          </cell>
          <cell r="E1104">
            <v>23</v>
          </cell>
          <cell r="F1104">
            <v>-0.303030303030303</v>
          </cell>
          <cell r="G1104">
            <v>0.166666666666667</v>
          </cell>
        </row>
        <row r="1105">
          <cell r="A1105">
            <v>2200107</v>
          </cell>
          <cell r="B1105" t="str">
            <v>自然资源社会公益服务</v>
          </cell>
          <cell r="C1105">
            <v>0</v>
          </cell>
          <cell r="D1105">
            <v>0</v>
          </cell>
          <cell r="E1105">
            <v>0</v>
          </cell>
          <cell r="F1105" t="str">
            <v/>
          </cell>
          <cell r="G1105" t="str">
            <v/>
          </cell>
        </row>
        <row r="1106">
          <cell r="A1106">
            <v>2200108</v>
          </cell>
          <cell r="B1106" t="str">
            <v>自然资源行业业务管理</v>
          </cell>
          <cell r="C1106">
            <v>50</v>
          </cell>
          <cell r="D1106">
            <v>98</v>
          </cell>
          <cell r="E1106">
            <v>0</v>
          </cell>
          <cell r="F1106">
            <v>-1</v>
          </cell>
          <cell r="G1106">
            <v>0</v>
          </cell>
        </row>
        <row r="1107">
          <cell r="A1107">
            <v>2200109</v>
          </cell>
          <cell r="B1107" t="str">
            <v>自然资源调查与确权登记</v>
          </cell>
          <cell r="C1107">
            <v>76</v>
          </cell>
          <cell r="D1107">
            <v>91</v>
          </cell>
          <cell r="E1107">
            <v>28</v>
          </cell>
          <cell r="F1107">
            <v>-0.631578947368421</v>
          </cell>
          <cell r="G1107">
            <v>0.307692307692308</v>
          </cell>
        </row>
        <row r="1108">
          <cell r="A1108">
            <v>2200112</v>
          </cell>
          <cell r="B1108" t="str">
            <v>土地资源储备支出</v>
          </cell>
          <cell r="C1108">
            <v>0</v>
          </cell>
          <cell r="D1108">
            <v>0</v>
          </cell>
          <cell r="E1108">
            <v>0</v>
          </cell>
          <cell r="F1108" t="str">
            <v/>
          </cell>
          <cell r="G1108" t="str">
            <v/>
          </cell>
        </row>
        <row r="1109">
          <cell r="A1109">
            <v>2200113</v>
          </cell>
          <cell r="B1109" t="str">
            <v>地质矿产资源与环境调查</v>
          </cell>
          <cell r="C1109">
            <v>0</v>
          </cell>
          <cell r="D1109">
            <v>0</v>
          </cell>
          <cell r="E1109">
            <v>0</v>
          </cell>
          <cell r="F1109" t="str">
            <v/>
          </cell>
          <cell r="G1109" t="str">
            <v/>
          </cell>
        </row>
        <row r="1110">
          <cell r="A1110">
            <v>2200114</v>
          </cell>
          <cell r="B1110" t="str">
            <v>地质勘查与矿产资源管理</v>
          </cell>
          <cell r="C1110">
            <v>0</v>
          </cell>
          <cell r="D1110">
            <v>0</v>
          </cell>
          <cell r="E1110">
            <v>0</v>
          </cell>
          <cell r="F1110" t="str">
            <v/>
          </cell>
          <cell r="G1110" t="str">
            <v/>
          </cell>
        </row>
        <row r="1111">
          <cell r="A1111">
            <v>2200115</v>
          </cell>
          <cell r="B1111" t="str">
            <v>地质转产项目财政贴息</v>
          </cell>
          <cell r="C1111">
            <v>0</v>
          </cell>
          <cell r="D1111">
            <v>0</v>
          </cell>
          <cell r="E1111">
            <v>0</v>
          </cell>
          <cell r="F1111" t="str">
            <v/>
          </cell>
          <cell r="G1111" t="str">
            <v/>
          </cell>
        </row>
        <row r="1112">
          <cell r="A1112">
            <v>2200116</v>
          </cell>
          <cell r="B1112" t="str">
            <v>国外风险勘查</v>
          </cell>
          <cell r="C1112">
            <v>0</v>
          </cell>
          <cell r="D1112">
            <v>0</v>
          </cell>
          <cell r="E1112">
            <v>0</v>
          </cell>
          <cell r="F1112" t="str">
            <v/>
          </cell>
          <cell r="G1112" t="str">
            <v/>
          </cell>
        </row>
        <row r="1113">
          <cell r="A1113">
            <v>2200119</v>
          </cell>
          <cell r="B1113" t="str">
            <v>地质勘查基金（周转金）支出</v>
          </cell>
          <cell r="C1113">
            <v>0</v>
          </cell>
          <cell r="D1113">
            <v>0</v>
          </cell>
          <cell r="E1113">
            <v>0</v>
          </cell>
          <cell r="F1113" t="str">
            <v/>
          </cell>
          <cell r="G1113" t="str">
            <v/>
          </cell>
        </row>
        <row r="1114">
          <cell r="A1114">
            <v>2200120</v>
          </cell>
          <cell r="B1114" t="str">
            <v>海域与海岛管理</v>
          </cell>
          <cell r="C1114">
            <v>0</v>
          </cell>
          <cell r="D1114">
            <v>0</v>
          </cell>
          <cell r="E1114">
            <v>0</v>
          </cell>
          <cell r="F1114" t="str">
            <v/>
          </cell>
          <cell r="G1114" t="str">
            <v/>
          </cell>
        </row>
        <row r="1115">
          <cell r="A1115">
            <v>2200121</v>
          </cell>
          <cell r="B1115" t="str">
            <v>自然资源国际合作与海洋权益维护</v>
          </cell>
          <cell r="C1115">
            <v>0</v>
          </cell>
          <cell r="D1115">
            <v>0</v>
          </cell>
          <cell r="E1115">
            <v>0</v>
          </cell>
          <cell r="F1115" t="str">
            <v/>
          </cell>
          <cell r="G1115" t="str">
            <v/>
          </cell>
        </row>
        <row r="1116">
          <cell r="A1116">
            <v>2200122</v>
          </cell>
          <cell r="B1116" t="str">
            <v>自然资源卫星</v>
          </cell>
          <cell r="C1116">
            <v>0</v>
          </cell>
          <cell r="D1116">
            <v>0</v>
          </cell>
          <cell r="E1116">
            <v>0</v>
          </cell>
          <cell r="F1116" t="str">
            <v/>
          </cell>
          <cell r="G1116" t="str">
            <v/>
          </cell>
        </row>
        <row r="1117">
          <cell r="A1117">
            <v>2200123</v>
          </cell>
          <cell r="B1117" t="str">
            <v>极地考察</v>
          </cell>
          <cell r="C1117">
            <v>0</v>
          </cell>
          <cell r="D1117">
            <v>0</v>
          </cell>
          <cell r="E1117">
            <v>0</v>
          </cell>
          <cell r="F1117" t="str">
            <v/>
          </cell>
          <cell r="G1117" t="str">
            <v/>
          </cell>
        </row>
        <row r="1118">
          <cell r="A1118">
            <v>2200124</v>
          </cell>
          <cell r="B1118" t="str">
            <v>深海调查与资源开发</v>
          </cell>
          <cell r="C1118">
            <v>0</v>
          </cell>
          <cell r="D1118">
            <v>0</v>
          </cell>
          <cell r="E1118">
            <v>0</v>
          </cell>
          <cell r="F1118" t="str">
            <v/>
          </cell>
          <cell r="G1118" t="str">
            <v/>
          </cell>
        </row>
        <row r="1119">
          <cell r="A1119">
            <v>2200125</v>
          </cell>
          <cell r="B1119" t="str">
            <v>海港航标维护</v>
          </cell>
          <cell r="C1119">
            <v>0</v>
          </cell>
          <cell r="D1119">
            <v>0</v>
          </cell>
          <cell r="E1119">
            <v>0</v>
          </cell>
          <cell r="F1119" t="str">
            <v/>
          </cell>
          <cell r="G1119" t="str">
            <v/>
          </cell>
        </row>
        <row r="1120">
          <cell r="A1120">
            <v>2200126</v>
          </cell>
          <cell r="B1120" t="str">
            <v>海水淡化</v>
          </cell>
          <cell r="C1120">
            <v>0</v>
          </cell>
          <cell r="D1120">
            <v>0</v>
          </cell>
          <cell r="E1120">
            <v>0</v>
          </cell>
          <cell r="F1120" t="str">
            <v/>
          </cell>
          <cell r="G1120" t="str">
            <v/>
          </cell>
        </row>
        <row r="1121">
          <cell r="A1121">
            <v>2200127</v>
          </cell>
          <cell r="B1121" t="str">
            <v>无居民海岛使用金支出</v>
          </cell>
          <cell r="C1121">
            <v>0</v>
          </cell>
          <cell r="D1121">
            <v>0</v>
          </cell>
          <cell r="E1121">
            <v>0</v>
          </cell>
          <cell r="F1121" t="str">
            <v/>
          </cell>
          <cell r="G1121" t="str">
            <v/>
          </cell>
        </row>
        <row r="1122">
          <cell r="A1122">
            <v>2200128</v>
          </cell>
          <cell r="B1122" t="str">
            <v>海洋战略规划与预警监测</v>
          </cell>
          <cell r="C1122">
            <v>0</v>
          </cell>
          <cell r="D1122">
            <v>0</v>
          </cell>
          <cell r="E1122">
            <v>0</v>
          </cell>
          <cell r="F1122" t="str">
            <v/>
          </cell>
          <cell r="G1122" t="str">
            <v/>
          </cell>
        </row>
        <row r="1123">
          <cell r="A1123">
            <v>2200129</v>
          </cell>
          <cell r="B1123" t="str">
            <v>基础测绘与地理信息监管</v>
          </cell>
          <cell r="C1123">
            <v>0</v>
          </cell>
          <cell r="D1123">
            <v>0</v>
          </cell>
          <cell r="E1123">
            <v>0</v>
          </cell>
          <cell r="F1123" t="str">
            <v/>
          </cell>
          <cell r="G1123" t="str">
            <v/>
          </cell>
        </row>
        <row r="1124">
          <cell r="A1124">
            <v>2200150</v>
          </cell>
          <cell r="B1124" t="str">
            <v>事业运行</v>
          </cell>
          <cell r="C1124">
            <v>569</v>
          </cell>
          <cell r="D1124">
            <v>591</v>
          </cell>
          <cell r="E1124">
            <v>570</v>
          </cell>
          <cell r="F1124">
            <v>0.00175746924428832</v>
          </cell>
          <cell r="G1124">
            <v>0.964467005076142</v>
          </cell>
        </row>
        <row r="1125">
          <cell r="A1125">
            <v>2200199</v>
          </cell>
          <cell r="B1125" t="str">
            <v>其他自然资源事务支出</v>
          </cell>
          <cell r="C1125">
            <v>11</v>
          </cell>
          <cell r="D1125">
            <v>0</v>
          </cell>
          <cell r="E1125">
            <v>46</v>
          </cell>
          <cell r="F1125">
            <v>3.18181818181818</v>
          </cell>
          <cell r="G1125" t="str">
            <v/>
          </cell>
        </row>
        <row r="1126">
          <cell r="A1126">
            <v>22005</v>
          </cell>
          <cell r="B1126" t="str">
            <v>气象事务</v>
          </cell>
          <cell r="C1126">
            <v>72</v>
          </cell>
          <cell r="D1126">
            <v>112</v>
          </cell>
          <cell r="E1126">
            <v>129</v>
          </cell>
          <cell r="F1126">
            <v>0.791666666666667</v>
          </cell>
          <cell r="G1126">
            <v>1.15178571428571</v>
          </cell>
        </row>
        <row r="1127">
          <cell r="A1127">
            <v>2200501</v>
          </cell>
          <cell r="B1127" t="str">
            <v>行政运行</v>
          </cell>
          <cell r="C1127">
            <v>0</v>
          </cell>
          <cell r="D1127">
            <v>0</v>
          </cell>
          <cell r="E1127">
            <v>0</v>
          </cell>
          <cell r="F1127" t="str">
            <v/>
          </cell>
          <cell r="G1127" t="str">
            <v/>
          </cell>
        </row>
        <row r="1128">
          <cell r="A1128">
            <v>2200502</v>
          </cell>
          <cell r="B1128" t="str">
            <v>一般行政管理事务</v>
          </cell>
          <cell r="C1128">
            <v>0</v>
          </cell>
          <cell r="D1128">
            <v>0</v>
          </cell>
          <cell r="E1128">
            <v>0</v>
          </cell>
          <cell r="F1128" t="str">
            <v/>
          </cell>
          <cell r="G1128" t="str">
            <v/>
          </cell>
        </row>
        <row r="1129">
          <cell r="A1129">
            <v>2200503</v>
          </cell>
          <cell r="B1129" t="str">
            <v>机关服务</v>
          </cell>
          <cell r="C1129">
            <v>0</v>
          </cell>
          <cell r="D1129">
            <v>0</v>
          </cell>
          <cell r="E1129">
            <v>0</v>
          </cell>
          <cell r="F1129" t="str">
            <v/>
          </cell>
          <cell r="G1129" t="str">
            <v/>
          </cell>
        </row>
        <row r="1130">
          <cell r="A1130">
            <v>2200504</v>
          </cell>
          <cell r="B1130" t="str">
            <v>气象事业机构</v>
          </cell>
          <cell r="C1130">
            <v>72</v>
          </cell>
          <cell r="D1130">
            <v>61</v>
          </cell>
          <cell r="E1130">
            <v>54</v>
          </cell>
          <cell r="F1130">
            <v>-0.25</v>
          </cell>
          <cell r="G1130">
            <v>0.885245901639344</v>
          </cell>
        </row>
        <row r="1131">
          <cell r="A1131">
            <v>2200506</v>
          </cell>
          <cell r="B1131" t="str">
            <v>气象探测</v>
          </cell>
          <cell r="C1131">
            <v>0</v>
          </cell>
          <cell r="D1131">
            <v>0</v>
          </cell>
          <cell r="E1131">
            <v>0</v>
          </cell>
          <cell r="F1131" t="str">
            <v/>
          </cell>
          <cell r="G1131" t="str">
            <v/>
          </cell>
        </row>
        <row r="1132">
          <cell r="A1132">
            <v>2200507</v>
          </cell>
          <cell r="B1132" t="str">
            <v>气象信息传输及管理</v>
          </cell>
          <cell r="C1132">
            <v>0</v>
          </cell>
          <cell r="D1132">
            <v>0</v>
          </cell>
          <cell r="E1132">
            <v>0</v>
          </cell>
          <cell r="F1132" t="str">
            <v/>
          </cell>
          <cell r="G1132" t="str">
            <v/>
          </cell>
        </row>
        <row r="1133">
          <cell r="A1133">
            <v>2200508</v>
          </cell>
          <cell r="B1133" t="str">
            <v>气象预报预测</v>
          </cell>
          <cell r="C1133">
            <v>0</v>
          </cell>
          <cell r="D1133">
            <v>0</v>
          </cell>
          <cell r="E1133">
            <v>0</v>
          </cell>
          <cell r="F1133" t="str">
            <v/>
          </cell>
          <cell r="G1133" t="str">
            <v/>
          </cell>
        </row>
        <row r="1134">
          <cell r="A1134">
            <v>2200509</v>
          </cell>
          <cell r="B1134" t="str">
            <v>气象服务</v>
          </cell>
          <cell r="C1134">
            <v>0</v>
          </cell>
          <cell r="D1134">
            <v>51</v>
          </cell>
          <cell r="E1134">
            <v>75</v>
          </cell>
          <cell r="F1134" t="str">
            <v/>
          </cell>
          <cell r="G1134">
            <v>1.47058823529412</v>
          </cell>
        </row>
        <row r="1135">
          <cell r="A1135">
            <v>2200510</v>
          </cell>
          <cell r="B1135" t="str">
            <v>气象装备保障维护</v>
          </cell>
          <cell r="C1135">
            <v>0</v>
          </cell>
          <cell r="D1135">
            <v>0</v>
          </cell>
          <cell r="E1135">
            <v>0</v>
          </cell>
          <cell r="F1135" t="str">
            <v/>
          </cell>
          <cell r="G1135" t="str">
            <v/>
          </cell>
        </row>
        <row r="1136">
          <cell r="A1136">
            <v>2200511</v>
          </cell>
          <cell r="B1136" t="str">
            <v>气象基础设施建设与维修</v>
          </cell>
          <cell r="C1136">
            <v>0</v>
          </cell>
          <cell r="D1136">
            <v>0</v>
          </cell>
          <cell r="E1136">
            <v>0</v>
          </cell>
          <cell r="F1136" t="str">
            <v/>
          </cell>
          <cell r="G1136" t="str">
            <v/>
          </cell>
        </row>
        <row r="1137">
          <cell r="A1137">
            <v>2200512</v>
          </cell>
          <cell r="B1137" t="str">
            <v>气象卫星</v>
          </cell>
          <cell r="C1137">
            <v>0</v>
          </cell>
          <cell r="D1137">
            <v>0</v>
          </cell>
          <cell r="E1137">
            <v>0</v>
          </cell>
          <cell r="F1137" t="str">
            <v/>
          </cell>
          <cell r="G1137" t="str">
            <v/>
          </cell>
        </row>
        <row r="1138">
          <cell r="A1138">
            <v>2200513</v>
          </cell>
          <cell r="B1138" t="str">
            <v>气象法规与标准</v>
          </cell>
          <cell r="C1138">
            <v>0</v>
          </cell>
          <cell r="D1138">
            <v>0</v>
          </cell>
          <cell r="E1138">
            <v>0</v>
          </cell>
          <cell r="F1138" t="str">
            <v/>
          </cell>
          <cell r="G1138" t="str">
            <v/>
          </cell>
        </row>
        <row r="1139">
          <cell r="A1139">
            <v>2200514</v>
          </cell>
          <cell r="B1139" t="str">
            <v>气象资金审计稽查</v>
          </cell>
          <cell r="C1139">
            <v>0</v>
          </cell>
          <cell r="D1139">
            <v>0</v>
          </cell>
          <cell r="E1139">
            <v>0</v>
          </cell>
          <cell r="F1139" t="str">
            <v/>
          </cell>
          <cell r="G1139" t="str">
            <v/>
          </cell>
        </row>
        <row r="1140">
          <cell r="A1140">
            <v>2200599</v>
          </cell>
          <cell r="B1140" t="str">
            <v>其他气象事务支出</v>
          </cell>
          <cell r="C1140">
            <v>0</v>
          </cell>
          <cell r="D1140">
            <v>0</v>
          </cell>
          <cell r="E1140">
            <v>0</v>
          </cell>
          <cell r="F1140" t="str">
            <v/>
          </cell>
          <cell r="G1140" t="str">
            <v/>
          </cell>
        </row>
        <row r="1141">
          <cell r="A1141">
            <v>22099</v>
          </cell>
          <cell r="B1141" t="str">
            <v>其他自然资源海洋气象等支出</v>
          </cell>
          <cell r="C1141">
            <v>0</v>
          </cell>
          <cell r="D1141">
            <v>0</v>
          </cell>
          <cell r="E1141">
            <v>0</v>
          </cell>
          <cell r="F1141" t="str">
            <v/>
          </cell>
          <cell r="G1141" t="str">
            <v/>
          </cell>
        </row>
        <row r="1142">
          <cell r="A1142">
            <v>2209999</v>
          </cell>
          <cell r="B1142" t="str">
            <v>其他自然资源海洋气象等支出</v>
          </cell>
          <cell r="C1142">
            <v>0</v>
          </cell>
          <cell r="D1142">
            <v>0</v>
          </cell>
          <cell r="E1142">
            <v>0</v>
          </cell>
          <cell r="F1142" t="str">
            <v/>
          </cell>
          <cell r="G1142" t="str">
            <v/>
          </cell>
        </row>
        <row r="1143">
          <cell r="A1143">
            <v>221</v>
          </cell>
          <cell r="B1143" t="str">
            <v>十九、住房保障支出</v>
          </cell>
          <cell r="C1143">
            <v>34705</v>
          </cell>
          <cell r="D1143">
            <v>16805</v>
          </cell>
          <cell r="E1143">
            <v>20691</v>
          </cell>
          <cell r="F1143">
            <v>-0.403803486529319</v>
          </cell>
          <cell r="G1143">
            <v>1.23124070217197</v>
          </cell>
        </row>
        <row r="1144">
          <cell r="A1144">
            <v>22101</v>
          </cell>
          <cell r="B1144" t="str">
            <v>保障性安居工程支出</v>
          </cell>
          <cell r="C1144">
            <v>20200</v>
          </cell>
          <cell r="D1144">
            <v>2253</v>
          </cell>
          <cell r="E1144">
            <v>6875</v>
          </cell>
          <cell r="F1144">
            <v>-0.659653465346535</v>
          </cell>
          <cell r="G1144">
            <v>3.05148690634709</v>
          </cell>
        </row>
        <row r="1145">
          <cell r="A1145">
            <v>2210101</v>
          </cell>
          <cell r="B1145" t="str">
            <v>廉租住房</v>
          </cell>
          <cell r="C1145">
            <v>0</v>
          </cell>
          <cell r="D1145">
            <v>0</v>
          </cell>
          <cell r="E1145">
            <v>0</v>
          </cell>
          <cell r="F1145" t="str">
            <v/>
          </cell>
          <cell r="G1145" t="str">
            <v/>
          </cell>
        </row>
        <row r="1146">
          <cell r="A1146">
            <v>2210102</v>
          </cell>
          <cell r="B1146" t="str">
            <v>沉陷区治理</v>
          </cell>
          <cell r="C1146">
            <v>0</v>
          </cell>
          <cell r="D1146">
            <v>0</v>
          </cell>
          <cell r="E1146">
            <v>0</v>
          </cell>
          <cell r="F1146" t="str">
            <v/>
          </cell>
          <cell r="G1146" t="str">
            <v/>
          </cell>
        </row>
        <row r="1147">
          <cell r="A1147">
            <v>2210103</v>
          </cell>
          <cell r="B1147" t="str">
            <v>棚户区改造</v>
          </cell>
          <cell r="C1147">
            <v>3951</v>
          </cell>
          <cell r="D1147">
            <v>1793</v>
          </cell>
          <cell r="E1147">
            <v>1841</v>
          </cell>
          <cell r="F1147">
            <v>-0.534042014679828</v>
          </cell>
          <cell r="G1147">
            <v>1.02677077523703</v>
          </cell>
        </row>
        <row r="1148">
          <cell r="A1148">
            <v>2210104</v>
          </cell>
          <cell r="B1148" t="str">
            <v>少数民族地区游牧民定居工程</v>
          </cell>
          <cell r="C1148">
            <v>0</v>
          </cell>
          <cell r="D1148">
            <v>0</v>
          </cell>
          <cell r="E1148">
            <v>0</v>
          </cell>
          <cell r="F1148" t="str">
            <v/>
          </cell>
          <cell r="G1148" t="str">
            <v/>
          </cell>
        </row>
        <row r="1149">
          <cell r="A1149">
            <v>2210105</v>
          </cell>
          <cell r="B1149" t="str">
            <v>农村危房改造</v>
          </cell>
          <cell r="C1149">
            <v>693</v>
          </cell>
          <cell r="D1149">
            <v>30</v>
          </cell>
          <cell r="E1149">
            <v>194</v>
          </cell>
          <cell r="F1149">
            <v>-0.72005772005772</v>
          </cell>
          <cell r="G1149">
            <v>6.46666666666667</v>
          </cell>
        </row>
        <row r="1150">
          <cell r="A1150">
            <v>2210106</v>
          </cell>
          <cell r="B1150" t="str">
            <v>公共租赁住房</v>
          </cell>
          <cell r="C1150">
            <v>24</v>
          </cell>
          <cell r="D1150">
            <v>10</v>
          </cell>
          <cell r="E1150">
            <v>0</v>
          </cell>
          <cell r="F1150">
            <v>-1</v>
          </cell>
          <cell r="G1150">
            <v>0</v>
          </cell>
        </row>
        <row r="1151">
          <cell r="A1151">
            <v>2210107</v>
          </cell>
          <cell r="B1151" t="str">
            <v>保障性住房租金补贴</v>
          </cell>
          <cell r="C1151">
            <v>0</v>
          </cell>
          <cell r="D1151">
            <v>0</v>
          </cell>
          <cell r="E1151">
            <v>23</v>
          </cell>
          <cell r="F1151" t="str">
            <v/>
          </cell>
          <cell r="G1151" t="str">
            <v/>
          </cell>
        </row>
        <row r="1152">
          <cell r="A1152">
            <v>2210108</v>
          </cell>
          <cell r="B1152" t="str">
            <v>老旧小区改造</v>
          </cell>
          <cell r="C1152">
            <v>15502</v>
          </cell>
          <cell r="D1152">
            <v>420</v>
          </cell>
          <cell r="E1152">
            <v>4817</v>
          </cell>
          <cell r="F1152">
            <v>-0.689265901174042</v>
          </cell>
          <cell r="G1152">
            <v>11.4690476190476</v>
          </cell>
        </row>
        <row r="1153">
          <cell r="A1153">
            <v>2210109</v>
          </cell>
          <cell r="B1153" t="str">
            <v>住房租赁市场发展</v>
          </cell>
          <cell r="C1153">
            <v>0</v>
          </cell>
          <cell r="D1153">
            <v>0</v>
          </cell>
          <cell r="E1153">
            <v>0</v>
          </cell>
          <cell r="F1153" t="str">
            <v/>
          </cell>
          <cell r="G1153" t="str">
            <v/>
          </cell>
        </row>
        <row r="1154">
          <cell r="A1154">
            <v>2210110</v>
          </cell>
          <cell r="B1154" t="str">
            <v>保障性租赁住房◆</v>
          </cell>
        </row>
        <row r="1154">
          <cell r="E1154">
            <v>0</v>
          </cell>
          <cell r="F1154" t="str">
            <v/>
          </cell>
          <cell r="G1154" t="str">
            <v/>
          </cell>
        </row>
        <row r="1155">
          <cell r="A1155">
            <v>2210199</v>
          </cell>
          <cell r="B1155" t="str">
            <v>其他保障性安居工程支出</v>
          </cell>
          <cell r="C1155">
            <v>30</v>
          </cell>
          <cell r="D1155">
            <v>0</v>
          </cell>
          <cell r="E1155">
            <v>0</v>
          </cell>
          <cell r="F1155">
            <v>-1</v>
          </cell>
          <cell r="G1155" t="str">
            <v/>
          </cell>
        </row>
        <row r="1156">
          <cell r="A1156">
            <v>22102</v>
          </cell>
          <cell r="B1156" t="str">
            <v>住房改革支出</v>
          </cell>
          <cell r="C1156">
            <v>14505</v>
          </cell>
          <cell r="D1156">
            <v>14552</v>
          </cell>
          <cell r="E1156">
            <v>13816</v>
          </cell>
          <cell r="F1156">
            <v>-0.0475008617718028</v>
          </cell>
          <cell r="G1156">
            <v>0.949422759758109</v>
          </cell>
        </row>
        <row r="1157">
          <cell r="A1157">
            <v>2210201</v>
          </cell>
          <cell r="B1157" t="str">
            <v>住房公积金</v>
          </cell>
          <cell r="C1157">
            <v>13774</v>
          </cell>
          <cell r="D1157">
            <v>13852</v>
          </cell>
          <cell r="E1157">
            <v>13785</v>
          </cell>
          <cell r="F1157">
            <v>0.000798606069406071</v>
          </cell>
          <cell r="G1157">
            <v>0.995163153335258</v>
          </cell>
        </row>
        <row r="1158">
          <cell r="A1158">
            <v>2210202</v>
          </cell>
          <cell r="B1158" t="str">
            <v>提租补贴</v>
          </cell>
          <cell r="C1158">
            <v>0</v>
          </cell>
          <cell r="D1158">
            <v>0</v>
          </cell>
          <cell r="E1158">
            <v>0</v>
          </cell>
          <cell r="F1158" t="str">
            <v/>
          </cell>
          <cell r="G1158" t="str">
            <v/>
          </cell>
        </row>
        <row r="1159">
          <cell r="A1159">
            <v>2210203</v>
          </cell>
          <cell r="B1159" t="str">
            <v>购房补贴</v>
          </cell>
          <cell r="C1159">
            <v>731</v>
          </cell>
          <cell r="D1159">
            <v>700</v>
          </cell>
          <cell r="E1159">
            <v>31</v>
          </cell>
          <cell r="F1159">
            <v>-0.957592339261286</v>
          </cell>
          <cell r="G1159">
            <v>0.0442857142857143</v>
          </cell>
        </row>
        <row r="1160">
          <cell r="A1160">
            <v>22103</v>
          </cell>
          <cell r="B1160" t="str">
            <v>城乡社区住宅</v>
          </cell>
          <cell r="C1160">
            <v>0</v>
          </cell>
          <cell r="D1160">
            <v>0</v>
          </cell>
          <cell r="E1160">
            <v>0</v>
          </cell>
          <cell r="F1160" t="str">
            <v/>
          </cell>
          <cell r="G1160" t="str">
            <v/>
          </cell>
        </row>
        <row r="1161">
          <cell r="A1161">
            <v>2210301</v>
          </cell>
          <cell r="B1161" t="str">
            <v>公有住房建设和维修改造支出</v>
          </cell>
          <cell r="C1161">
            <v>0</v>
          </cell>
          <cell r="D1161">
            <v>0</v>
          </cell>
          <cell r="E1161">
            <v>0</v>
          </cell>
          <cell r="F1161" t="str">
            <v/>
          </cell>
          <cell r="G1161" t="str">
            <v/>
          </cell>
        </row>
        <row r="1162">
          <cell r="A1162">
            <v>2210302</v>
          </cell>
          <cell r="B1162" t="str">
            <v>住房公积金管理</v>
          </cell>
          <cell r="C1162">
            <v>0</v>
          </cell>
          <cell r="D1162">
            <v>0</v>
          </cell>
          <cell r="E1162">
            <v>0</v>
          </cell>
          <cell r="F1162" t="str">
            <v/>
          </cell>
          <cell r="G1162" t="str">
            <v/>
          </cell>
        </row>
        <row r="1163">
          <cell r="A1163">
            <v>2210399</v>
          </cell>
          <cell r="B1163" t="str">
            <v>其他城乡社区住宅支出</v>
          </cell>
          <cell r="C1163">
            <v>0</v>
          </cell>
          <cell r="D1163">
            <v>0</v>
          </cell>
          <cell r="E1163">
            <v>0</v>
          </cell>
          <cell r="F1163" t="str">
            <v/>
          </cell>
          <cell r="G1163" t="str">
            <v/>
          </cell>
        </row>
        <row r="1164">
          <cell r="A1164">
            <v>222</v>
          </cell>
          <cell r="B1164" t="str">
            <v>二十、粮油物资储备支出</v>
          </cell>
          <cell r="C1164">
            <v>735</v>
          </cell>
          <cell r="D1164">
            <v>754</v>
          </cell>
          <cell r="E1164">
            <v>514</v>
          </cell>
          <cell r="F1164">
            <v>-0.300680272108844</v>
          </cell>
          <cell r="G1164">
            <v>0.681697612732096</v>
          </cell>
        </row>
        <row r="1165">
          <cell r="A1165">
            <v>22201</v>
          </cell>
          <cell r="B1165" t="str">
            <v>粮油事务</v>
          </cell>
          <cell r="C1165">
            <v>735</v>
          </cell>
          <cell r="D1165">
            <v>562</v>
          </cell>
          <cell r="E1165">
            <v>514</v>
          </cell>
          <cell r="F1165">
            <v>-0.300680272108844</v>
          </cell>
          <cell r="G1165">
            <v>0.914590747330961</v>
          </cell>
        </row>
        <row r="1166">
          <cell r="A1166">
            <v>2220101</v>
          </cell>
          <cell r="B1166" t="str">
            <v>行政运行</v>
          </cell>
          <cell r="C1166">
            <v>0</v>
          </cell>
          <cell r="D1166">
            <v>0</v>
          </cell>
          <cell r="E1166">
            <v>0</v>
          </cell>
          <cell r="F1166" t="str">
            <v/>
          </cell>
          <cell r="G1166" t="str">
            <v/>
          </cell>
        </row>
        <row r="1167">
          <cell r="A1167">
            <v>2220102</v>
          </cell>
          <cell r="B1167" t="str">
            <v>一般行政管理事务</v>
          </cell>
          <cell r="C1167">
            <v>0</v>
          </cell>
          <cell r="D1167">
            <v>0</v>
          </cell>
          <cell r="E1167">
            <v>0</v>
          </cell>
          <cell r="F1167" t="str">
            <v/>
          </cell>
          <cell r="G1167" t="str">
            <v/>
          </cell>
        </row>
        <row r="1168">
          <cell r="A1168">
            <v>2220103</v>
          </cell>
          <cell r="B1168" t="str">
            <v>机关服务</v>
          </cell>
          <cell r="C1168">
            <v>0</v>
          </cell>
          <cell r="D1168">
            <v>0</v>
          </cell>
          <cell r="E1168">
            <v>0</v>
          </cell>
          <cell r="F1168" t="str">
            <v/>
          </cell>
          <cell r="G1168" t="str">
            <v/>
          </cell>
        </row>
        <row r="1169">
          <cell r="A1169">
            <v>2220104</v>
          </cell>
          <cell r="B1169" t="str">
            <v>财务与审计支出</v>
          </cell>
          <cell r="C1169">
            <v>0</v>
          </cell>
          <cell r="D1169">
            <v>0</v>
          </cell>
          <cell r="E1169">
            <v>0</v>
          </cell>
          <cell r="F1169" t="str">
            <v/>
          </cell>
          <cell r="G1169" t="str">
            <v/>
          </cell>
        </row>
        <row r="1170">
          <cell r="A1170">
            <v>2220105</v>
          </cell>
          <cell r="B1170" t="str">
            <v>信息统计</v>
          </cell>
          <cell r="C1170">
            <v>0</v>
          </cell>
          <cell r="D1170">
            <v>0</v>
          </cell>
          <cell r="E1170">
            <v>0</v>
          </cell>
          <cell r="F1170" t="str">
            <v/>
          </cell>
          <cell r="G1170" t="str">
            <v/>
          </cell>
        </row>
        <row r="1171">
          <cell r="A1171">
            <v>2220106</v>
          </cell>
          <cell r="B1171" t="str">
            <v>专项业务活动</v>
          </cell>
          <cell r="C1171">
            <v>0</v>
          </cell>
          <cell r="D1171">
            <v>0</v>
          </cell>
          <cell r="E1171">
            <v>0</v>
          </cell>
          <cell r="F1171" t="str">
            <v/>
          </cell>
          <cell r="G1171" t="str">
            <v/>
          </cell>
        </row>
        <row r="1172">
          <cell r="A1172">
            <v>2220107</v>
          </cell>
          <cell r="B1172" t="str">
            <v>国家粮油差价补贴</v>
          </cell>
          <cell r="C1172">
            <v>0</v>
          </cell>
          <cell r="D1172">
            <v>0</v>
          </cell>
          <cell r="E1172">
            <v>0</v>
          </cell>
          <cell r="F1172" t="str">
            <v/>
          </cell>
          <cell r="G1172" t="str">
            <v/>
          </cell>
        </row>
        <row r="1173">
          <cell r="A1173">
            <v>2220112</v>
          </cell>
          <cell r="B1173" t="str">
            <v>粮食财务挂账利息补贴</v>
          </cell>
          <cell r="C1173">
            <v>6</v>
          </cell>
          <cell r="D1173">
            <v>6</v>
          </cell>
          <cell r="E1173">
            <v>5</v>
          </cell>
          <cell r="F1173">
            <v>-0.166666666666667</v>
          </cell>
          <cell r="G1173">
            <v>0.833333333333333</v>
          </cell>
        </row>
        <row r="1174">
          <cell r="A1174">
            <v>2220113</v>
          </cell>
          <cell r="B1174" t="str">
            <v>粮食财务挂账消化款</v>
          </cell>
          <cell r="C1174">
            <v>0</v>
          </cell>
          <cell r="D1174">
            <v>74</v>
          </cell>
          <cell r="E1174">
            <v>0</v>
          </cell>
          <cell r="F1174" t="str">
            <v/>
          </cell>
          <cell r="G1174">
            <v>0</v>
          </cell>
        </row>
        <row r="1175">
          <cell r="A1175">
            <v>2220114</v>
          </cell>
          <cell r="B1175" t="str">
            <v>处理陈化粮补贴</v>
          </cell>
          <cell r="C1175">
            <v>0</v>
          </cell>
          <cell r="D1175">
            <v>0</v>
          </cell>
          <cell r="E1175">
            <v>0</v>
          </cell>
          <cell r="F1175" t="str">
            <v/>
          </cell>
          <cell r="G1175" t="str">
            <v/>
          </cell>
        </row>
        <row r="1176">
          <cell r="A1176">
            <v>2220115</v>
          </cell>
          <cell r="B1176" t="str">
            <v>粮食风险基金</v>
          </cell>
          <cell r="C1176">
            <v>458</v>
          </cell>
          <cell r="D1176">
            <v>458</v>
          </cell>
          <cell r="E1176">
            <v>506</v>
          </cell>
          <cell r="F1176">
            <v>0.104803493449782</v>
          </cell>
          <cell r="G1176">
            <v>1.10480349344978</v>
          </cell>
        </row>
        <row r="1177">
          <cell r="A1177">
            <v>2220118</v>
          </cell>
          <cell r="B1177" t="str">
            <v>粮油市场调控专项资金</v>
          </cell>
          <cell r="C1177">
            <v>0</v>
          </cell>
          <cell r="D1177">
            <v>0</v>
          </cell>
          <cell r="E1177">
            <v>0</v>
          </cell>
          <cell r="F1177" t="str">
            <v/>
          </cell>
          <cell r="G1177" t="str">
            <v/>
          </cell>
        </row>
        <row r="1178">
          <cell r="A1178">
            <v>2220119</v>
          </cell>
          <cell r="B1178" t="str">
            <v>设施建设</v>
          </cell>
          <cell r="C1178">
            <v>0</v>
          </cell>
          <cell r="D1178">
            <v>0</v>
          </cell>
          <cell r="E1178">
            <v>0</v>
          </cell>
          <cell r="F1178" t="str">
            <v/>
          </cell>
          <cell r="G1178" t="str">
            <v/>
          </cell>
        </row>
        <row r="1179">
          <cell r="A1179">
            <v>2220120</v>
          </cell>
          <cell r="B1179" t="str">
            <v>设施安全</v>
          </cell>
          <cell r="C1179">
            <v>0</v>
          </cell>
          <cell r="D1179">
            <v>0</v>
          </cell>
          <cell r="E1179">
            <v>0</v>
          </cell>
          <cell r="F1179" t="str">
            <v/>
          </cell>
          <cell r="G1179" t="str">
            <v/>
          </cell>
        </row>
        <row r="1180">
          <cell r="A1180">
            <v>2220121</v>
          </cell>
          <cell r="B1180" t="str">
            <v>物资保管体系</v>
          </cell>
          <cell r="C1180">
            <v>0</v>
          </cell>
          <cell r="D1180">
            <v>0</v>
          </cell>
          <cell r="E1180">
            <v>0</v>
          </cell>
          <cell r="F1180" t="str">
            <v/>
          </cell>
          <cell r="G1180" t="str">
            <v/>
          </cell>
        </row>
        <row r="1181">
          <cell r="A1181">
            <v>2220150</v>
          </cell>
          <cell r="B1181" t="str">
            <v>事业运行</v>
          </cell>
          <cell r="C1181">
            <v>0</v>
          </cell>
          <cell r="D1181">
            <v>0</v>
          </cell>
          <cell r="E1181">
            <v>0</v>
          </cell>
          <cell r="F1181" t="str">
            <v/>
          </cell>
          <cell r="G1181" t="str">
            <v/>
          </cell>
        </row>
        <row r="1182">
          <cell r="A1182">
            <v>2220199</v>
          </cell>
          <cell r="B1182" t="str">
            <v>其他粮油事务支出</v>
          </cell>
          <cell r="C1182">
            <v>271</v>
          </cell>
          <cell r="D1182">
            <v>24</v>
          </cell>
          <cell r="E1182">
            <v>3</v>
          </cell>
          <cell r="F1182">
            <v>-0.988929889298893</v>
          </cell>
          <cell r="G1182">
            <v>0.125</v>
          </cell>
        </row>
        <row r="1183">
          <cell r="A1183">
            <v>22203</v>
          </cell>
          <cell r="B1183" t="str">
            <v>能源储备</v>
          </cell>
          <cell r="C1183">
            <v>0</v>
          </cell>
          <cell r="D1183">
            <v>0</v>
          </cell>
          <cell r="E1183">
            <v>0</v>
          </cell>
          <cell r="F1183" t="str">
            <v/>
          </cell>
          <cell r="G1183" t="str">
            <v/>
          </cell>
        </row>
        <row r="1184">
          <cell r="A1184">
            <v>2220301</v>
          </cell>
          <cell r="B1184" t="str">
            <v>石油储备</v>
          </cell>
          <cell r="C1184">
            <v>0</v>
          </cell>
          <cell r="D1184">
            <v>0</v>
          </cell>
          <cell r="E1184">
            <v>0</v>
          </cell>
          <cell r="F1184" t="str">
            <v/>
          </cell>
          <cell r="G1184" t="str">
            <v/>
          </cell>
        </row>
        <row r="1185">
          <cell r="A1185">
            <v>2220303</v>
          </cell>
          <cell r="B1185" t="str">
            <v>天然铀储备★</v>
          </cell>
          <cell r="C1185">
            <v>0</v>
          </cell>
          <cell r="D1185">
            <v>0</v>
          </cell>
          <cell r="E1185">
            <v>0</v>
          </cell>
          <cell r="F1185" t="str">
            <v/>
          </cell>
          <cell r="G1185" t="str">
            <v/>
          </cell>
        </row>
        <row r="1186">
          <cell r="A1186">
            <v>2220304</v>
          </cell>
          <cell r="B1186" t="str">
            <v>煤炭储备</v>
          </cell>
          <cell r="C1186">
            <v>0</v>
          </cell>
          <cell r="D1186">
            <v>0</v>
          </cell>
          <cell r="E1186">
            <v>0</v>
          </cell>
          <cell r="F1186" t="str">
            <v/>
          </cell>
          <cell r="G1186" t="str">
            <v/>
          </cell>
        </row>
        <row r="1187">
          <cell r="A1187">
            <v>2220305</v>
          </cell>
          <cell r="B1187" t="str">
            <v>成品油储备</v>
          </cell>
          <cell r="C1187">
            <v>0</v>
          </cell>
          <cell r="D1187">
            <v>0</v>
          </cell>
          <cell r="E1187">
            <v>0</v>
          </cell>
          <cell r="F1187" t="str">
            <v/>
          </cell>
          <cell r="G1187" t="str">
            <v/>
          </cell>
        </row>
        <row r="1188">
          <cell r="A1188">
            <v>2220399</v>
          </cell>
          <cell r="B1188" t="str">
            <v>其他能源储备支出</v>
          </cell>
          <cell r="C1188">
            <v>0</v>
          </cell>
          <cell r="D1188">
            <v>0</v>
          </cell>
          <cell r="E1188">
            <v>0</v>
          </cell>
          <cell r="F1188" t="str">
            <v/>
          </cell>
          <cell r="G1188" t="str">
            <v/>
          </cell>
        </row>
        <row r="1189">
          <cell r="A1189">
            <v>22204</v>
          </cell>
          <cell r="B1189" t="str">
            <v>粮油储备</v>
          </cell>
          <cell r="C1189">
            <v>0</v>
          </cell>
          <cell r="D1189">
            <v>192</v>
          </cell>
          <cell r="E1189">
            <v>0</v>
          </cell>
          <cell r="F1189" t="str">
            <v/>
          </cell>
          <cell r="G1189">
            <v>0</v>
          </cell>
        </row>
        <row r="1190">
          <cell r="A1190">
            <v>2220401</v>
          </cell>
          <cell r="B1190" t="str">
            <v>储备粮油补贴</v>
          </cell>
          <cell r="C1190">
            <v>0</v>
          </cell>
          <cell r="D1190">
            <v>142</v>
          </cell>
          <cell r="E1190">
            <v>0</v>
          </cell>
          <cell r="F1190" t="str">
            <v/>
          </cell>
          <cell r="G1190">
            <v>0</v>
          </cell>
        </row>
        <row r="1191">
          <cell r="A1191">
            <v>2220402</v>
          </cell>
          <cell r="B1191" t="str">
            <v>储备粮油差价补贴</v>
          </cell>
          <cell r="C1191">
            <v>0</v>
          </cell>
          <cell r="D1191">
            <v>0</v>
          </cell>
          <cell r="E1191">
            <v>0</v>
          </cell>
          <cell r="F1191" t="str">
            <v/>
          </cell>
          <cell r="G1191" t="str">
            <v/>
          </cell>
        </row>
        <row r="1192">
          <cell r="A1192">
            <v>2220403</v>
          </cell>
          <cell r="B1192" t="str">
            <v>储备粮（油）库建设</v>
          </cell>
          <cell r="C1192">
            <v>0</v>
          </cell>
          <cell r="D1192">
            <v>50</v>
          </cell>
          <cell r="E1192">
            <v>0</v>
          </cell>
          <cell r="F1192" t="str">
            <v/>
          </cell>
          <cell r="G1192">
            <v>0</v>
          </cell>
        </row>
        <row r="1193">
          <cell r="A1193">
            <v>2220404</v>
          </cell>
          <cell r="B1193" t="str">
            <v>最低收购价政策支出</v>
          </cell>
          <cell r="C1193">
            <v>0</v>
          </cell>
          <cell r="D1193">
            <v>0</v>
          </cell>
          <cell r="E1193">
            <v>0</v>
          </cell>
          <cell r="F1193" t="str">
            <v/>
          </cell>
          <cell r="G1193" t="str">
            <v/>
          </cell>
        </row>
        <row r="1194">
          <cell r="A1194">
            <v>2220499</v>
          </cell>
          <cell r="B1194" t="str">
            <v>其他粮油储备支出</v>
          </cell>
          <cell r="C1194">
            <v>0</v>
          </cell>
          <cell r="D1194">
            <v>0</v>
          </cell>
          <cell r="E1194">
            <v>0</v>
          </cell>
          <cell r="F1194" t="str">
            <v/>
          </cell>
          <cell r="G1194" t="str">
            <v/>
          </cell>
        </row>
        <row r="1195">
          <cell r="A1195">
            <v>22205</v>
          </cell>
          <cell r="B1195" t="str">
            <v>重要商品储备</v>
          </cell>
          <cell r="C1195">
            <v>0</v>
          </cell>
          <cell r="D1195">
            <v>0</v>
          </cell>
          <cell r="E1195">
            <v>0</v>
          </cell>
          <cell r="F1195" t="str">
            <v/>
          </cell>
          <cell r="G1195" t="str">
            <v/>
          </cell>
        </row>
        <row r="1196">
          <cell r="A1196">
            <v>2220501</v>
          </cell>
          <cell r="B1196" t="str">
            <v>棉花储备</v>
          </cell>
          <cell r="C1196">
            <v>0</v>
          </cell>
          <cell r="D1196">
            <v>0</v>
          </cell>
          <cell r="E1196">
            <v>0</v>
          </cell>
          <cell r="F1196" t="str">
            <v/>
          </cell>
          <cell r="G1196" t="str">
            <v/>
          </cell>
        </row>
        <row r="1197">
          <cell r="A1197">
            <v>2220502</v>
          </cell>
          <cell r="B1197" t="str">
            <v>食糖储备</v>
          </cell>
          <cell r="C1197">
            <v>0</v>
          </cell>
          <cell r="D1197">
            <v>0</v>
          </cell>
          <cell r="E1197">
            <v>0</v>
          </cell>
          <cell r="F1197" t="str">
            <v/>
          </cell>
          <cell r="G1197" t="str">
            <v/>
          </cell>
        </row>
        <row r="1198">
          <cell r="A1198">
            <v>2220503</v>
          </cell>
          <cell r="B1198" t="str">
            <v>肉类储备</v>
          </cell>
          <cell r="C1198">
            <v>0</v>
          </cell>
          <cell r="D1198">
            <v>0</v>
          </cell>
          <cell r="E1198">
            <v>0</v>
          </cell>
          <cell r="F1198" t="str">
            <v/>
          </cell>
          <cell r="G1198" t="str">
            <v/>
          </cell>
        </row>
        <row r="1199">
          <cell r="A1199">
            <v>2220504</v>
          </cell>
          <cell r="B1199" t="str">
            <v>化肥储备</v>
          </cell>
          <cell r="C1199">
            <v>0</v>
          </cell>
          <cell r="D1199">
            <v>0</v>
          </cell>
          <cell r="E1199">
            <v>0</v>
          </cell>
          <cell r="F1199" t="str">
            <v/>
          </cell>
          <cell r="G1199" t="str">
            <v/>
          </cell>
        </row>
        <row r="1200">
          <cell r="A1200">
            <v>2220505</v>
          </cell>
          <cell r="B1200" t="str">
            <v>农药储备</v>
          </cell>
          <cell r="C1200">
            <v>0</v>
          </cell>
          <cell r="D1200">
            <v>0</v>
          </cell>
          <cell r="E1200">
            <v>0</v>
          </cell>
          <cell r="F1200" t="str">
            <v/>
          </cell>
          <cell r="G1200" t="str">
            <v/>
          </cell>
        </row>
        <row r="1201">
          <cell r="A1201">
            <v>2220506</v>
          </cell>
          <cell r="B1201" t="str">
            <v>边销茶储备</v>
          </cell>
          <cell r="C1201">
            <v>0</v>
          </cell>
          <cell r="D1201">
            <v>0</v>
          </cell>
          <cell r="E1201">
            <v>0</v>
          </cell>
          <cell r="F1201" t="str">
            <v/>
          </cell>
          <cell r="G1201" t="str">
            <v/>
          </cell>
        </row>
        <row r="1202">
          <cell r="A1202">
            <v>2220507</v>
          </cell>
          <cell r="B1202" t="str">
            <v>羊毛储备</v>
          </cell>
          <cell r="C1202">
            <v>0</v>
          </cell>
          <cell r="D1202">
            <v>0</v>
          </cell>
          <cell r="E1202">
            <v>0</v>
          </cell>
          <cell r="F1202" t="str">
            <v/>
          </cell>
          <cell r="G1202" t="str">
            <v/>
          </cell>
        </row>
        <row r="1203">
          <cell r="A1203">
            <v>2220508</v>
          </cell>
          <cell r="B1203" t="str">
            <v>医药储备</v>
          </cell>
          <cell r="C1203">
            <v>0</v>
          </cell>
          <cell r="D1203">
            <v>0</v>
          </cell>
          <cell r="E1203">
            <v>0</v>
          </cell>
          <cell r="F1203" t="str">
            <v/>
          </cell>
          <cell r="G1203" t="str">
            <v/>
          </cell>
        </row>
        <row r="1204">
          <cell r="A1204">
            <v>2220509</v>
          </cell>
          <cell r="B1204" t="str">
            <v>食盐储备</v>
          </cell>
          <cell r="C1204">
            <v>0</v>
          </cell>
          <cell r="D1204">
            <v>0</v>
          </cell>
          <cell r="E1204">
            <v>0</v>
          </cell>
          <cell r="F1204" t="str">
            <v/>
          </cell>
          <cell r="G1204" t="str">
            <v/>
          </cell>
        </row>
        <row r="1205">
          <cell r="A1205">
            <v>2220510</v>
          </cell>
          <cell r="B1205" t="str">
            <v>战略物资储备</v>
          </cell>
          <cell r="C1205">
            <v>0</v>
          </cell>
          <cell r="D1205">
            <v>0</v>
          </cell>
          <cell r="E1205">
            <v>0</v>
          </cell>
          <cell r="F1205" t="str">
            <v/>
          </cell>
          <cell r="G1205" t="str">
            <v/>
          </cell>
        </row>
        <row r="1206">
          <cell r="A1206">
            <v>2220511</v>
          </cell>
          <cell r="B1206" t="str">
            <v>应急物资储备</v>
          </cell>
          <cell r="C1206">
            <v>0</v>
          </cell>
          <cell r="D1206">
            <v>0</v>
          </cell>
          <cell r="E1206">
            <v>0</v>
          </cell>
          <cell r="F1206" t="str">
            <v/>
          </cell>
          <cell r="G1206" t="str">
            <v/>
          </cell>
        </row>
        <row r="1207">
          <cell r="A1207">
            <v>2220599</v>
          </cell>
          <cell r="B1207" t="str">
            <v>其他重要商品储备支出</v>
          </cell>
          <cell r="C1207">
            <v>0</v>
          </cell>
          <cell r="D1207">
            <v>0</v>
          </cell>
          <cell r="E1207">
            <v>0</v>
          </cell>
          <cell r="F1207" t="str">
            <v/>
          </cell>
          <cell r="G1207" t="str">
            <v/>
          </cell>
        </row>
        <row r="1208">
          <cell r="A1208">
            <v>224</v>
          </cell>
          <cell r="B1208" t="str">
            <v>二十一、灾害防治及应急管理支出</v>
          </cell>
          <cell r="C1208">
            <v>4485</v>
          </cell>
          <cell r="D1208">
            <v>4940</v>
          </cell>
          <cell r="E1208">
            <v>3678</v>
          </cell>
          <cell r="F1208">
            <v>-0.179933110367893</v>
          </cell>
          <cell r="G1208">
            <v>0.744534412955466</v>
          </cell>
        </row>
        <row r="1209">
          <cell r="A1209">
            <v>22401</v>
          </cell>
          <cell r="B1209" t="str">
            <v>应急管理事务</v>
          </cell>
          <cell r="C1209">
            <v>1320</v>
          </cell>
          <cell r="D1209">
            <v>1607</v>
          </cell>
          <cell r="E1209">
            <v>866</v>
          </cell>
          <cell r="F1209">
            <v>-0.343939393939394</v>
          </cell>
          <cell r="G1209">
            <v>0.53889234598631</v>
          </cell>
        </row>
        <row r="1210">
          <cell r="A1210">
            <v>2240101</v>
          </cell>
          <cell r="B1210" t="str">
            <v>行政运行</v>
          </cell>
          <cell r="C1210">
            <v>255</v>
          </cell>
          <cell r="D1210">
            <v>380</v>
          </cell>
          <cell r="E1210">
            <v>342</v>
          </cell>
          <cell r="F1210">
            <v>0.341176470588235</v>
          </cell>
          <cell r="G1210">
            <v>0.9</v>
          </cell>
        </row>
        <row r="1211">
          <cell r="A1211">
            <v>2240102</v>
          </cell>
          <cell r="B1211" t="str">
            <v>一般行政管理事务</v>
          </cell>
          <cell r="C1211">
            <v>0</v>
          </cell>
          <cell r="D1211">
            <v>0</v>
          </cell>
          <cell r="E1211">
            <v>0</v>
          </cell>
          <cell r="F1211" t="str">
            <v/>
          </cell>
          <cell r="G1211" t="str">
            <v/>
          </cell>
        </row>
        <row r="1212">
          <cell r="A1212">
            <v>2240103</v>
          </cell>
          <cell r="B1212" t="str">
            <v>机关服务</v>
          </cell>
          <cell r="C1212">
            <v>0</v>
          </cell>
          <cell r="D1212">
            <v>0</v>
          </cell>
          <cell r="E1212">
            <v>0</v>
          </cell>
          <cell r="F1212" t="str">
            <v/>
          </cell>
          <cell r="G1212" t="str">
            <v/>
          </cell>
        </row>
        <row r="1213">
          <cell r="A1213">
            <v>2240104</v>
          </cell>
          <cell r="B1213" t="str">
            <v>灾害风险防治</v>
          </cell>
          <cell r="C1213">
            <v>127</v>
          </cell>
          <cell r="D1213">
            <v>201</v>
          </cell>
          <cell r="E1213">
            <v>26</v>
          </cell>
          <cell r="F1213">
            <v>-0.795275590551181</v>
          </cell>
          <cell r="G1213">
            <v>0.129353233830846</v>
          </cell>
        </row>
        <row r="1214">
          <cell r="A1214">
            <v>2240105</v>
          </cell>
          <cell r="B1214" t="str">
            <v>国务院安委会专项</v>
          </cell>
          <cell r="C1214">
            <v>0</v>
          </cell>
          <cell r="D1214">
            <v>0</v>
          </cell>
          <cell r="E1214">
            <v>0</v>
          </cell>
          <cell r="F1214" t="str">
            <v/>
          </cell>
          <cell r="G1214" t="str">
            <v/>
          </cell>
        </row>
        <row r="1215">
          <cell r="A1215">
            <v>2240106</v>
          </cell>
          <cell r="B1215" t="str">
            <v>安全监管</v>
          </cell>
          <cell r="C1215">
            <v>308</v>
          </cell>
          <cell r="D1215">
            <v>356</v>
          </cell>
          <cell r="E1215">
            <v>240</v>
          </cell>
          <cell r="F1215">
            <v>-0.220779220779221</v>
          </cell>
          <cell r="G1215">
            <v>0.674157303370786</v>
          </cell>
        </row>
        <row r="1216">
          <cell r="A1216">
            <v>2240108</v>
          </cell>
          <cell r="B1216" t="str">
            <v>应急救援</v>
          </cell>
          <cell r="C1216">
            <v>0</v>
          </cell>
          <cell r="D1216">
            <v>0</v>
          </cell>
          <cell r="E1216">
            <v>0</v>
          </cell>
          <cell r="F1216" t="str">
            <v/>
          </cell>
          <cell r="G1216" t="str">
            <v/>
          </cell>
        </row>
        <row r="1217">
          <cell r="A1217">
            <v>2240109</v>
          </cell>
          <cell r="B1217" t="str">
            <v>应急管理</v>
          </cell>
          <cell r="C1217">
            <v>436</v>
          </cell>
          <cell r="D1217">
            <v>434</v>
          </cell>
          <cell r="E1217">
            <v>65</v>
          </cell>
          <cell r="F1217">
            <v>-0.850917431192661</v>
          </cell>
          <cell r="G1217">
            <v>0.149769585253456</v>
          </cell>
        </row>
        <row r="1218">
          <cell r="A1218">
            <v>2240150</v>
          </cell>
          <cell r="B1218" t="str">
            <v>事业运行</v>
          </cell>
          <cell r="C1218">
            <v>194</v>
          </cell>
          <cell r="D1218">
            <v>236</v>
          </cell>
          <cell r="E1218">
            <v>193</v>
          </cell>
          <cell r="F1218">
            <v>-0.00515463917525771</v>
          </cell>
          <cell r="G1218">
            <v>0.817796610169492</v>
          </cell>
        </row>
        <row r="1219">
          <cell r="A1219">
            <v>2240199</v>
          </cell>
          <cell r="B1219" t="str">
            <v>其他应急管理支出</v>
          </cell>
          <cell r="C1219">
            <v>0</v>
          </cell>
          <cell r="D1219">
            <v>0</v>
          </cell>
          <cell r="E1219">
            <v>0</v>
          </cell>
          <cell r="F1219" t="str">
            <v/>
          </cell>
          <cell r="G1219" t="str">
            <v/>
          </cell>
        </row>
        <row r="1220">
          <cell r="A1220">
            <v>22402</v>
          </cell>
          <cell r="B1220" t="str">
            <v>消防救援事务</v>
          </cell>
          <cell r="C1220">
            <v>2143</v>
          </cell>
          <cell r="D1220">
            <v>2246</v>
          </cell>
          <cell r="E1220">
            <v>1997</v>
          </cell>
          <cell r="F1220">
            <v>-0.0681287914139057</v>
          </cell>
          <cell r="G1220">
            <v>0.88913624220837</v>
          </cell>
        </row>
        <row r="1221">
          <cell r="A1221">
            <v>2240201</v>
          </cell>
          <cell r="B1221" t="str">
            <v>行政运行</v>
          </cell>
          <cell r="C1221">
            <v>1589</v>
          </cell>
          <cell r="D1221">
            <v>2134</v>
          </cell>
          <cell r="E1221">
            <v>1930</v>
          </cell>
          <cell r="F1221">
            <v>0.214600377595972</v>
          </cell>
          <cell r="G1221">
            <v>0.904404873477038</v>
          </cell>
        </row>
        <row r="1222">
          <cell r="A1222">
            <v>2240202</v>
          </cell>
          <cell r="B1222" t="str">
            <v>一般行政管理事务</v>
          </cell>
          <cell r="C1222">
            <v>0</v>
          </cell>
          <cell r="D1222">
            <v>0</v>
          </cell>
          <cell r="E1222">
            <v>0</v>
          </cell>
          <cell r="F1222" t="str">
            <v/>
          </cell>
          <cell r="G1222" t="str">
            <v/>
          </cell>
        </row>
        <row r="1223">
          <cell r="A1223">
            <v>2240203</v>
          </cell>
          <cell r="B1223" t="str">
            <v>机关服务</v>
          </cell>
          <cell r="C1223">
            <v>0</v>
          </cell>
          <cell r="D1223">
            <v>0</v>
          </cell>
          <cell r="E1223">
            <v>0</v>
          </cell>
          <cell r="F1223" t="str">
            <v/>
          </cell>
          <cell r="G1223" t="str">
            <v/>
          </cell>
        </row>
        <row r="1224">
          <cell r="A1224">
            <v>2240204</v>
          </cell>
          <cell r="B1224" t="str">
            <v>消防应急救援</v>
          </cell>
          <cell r="C1224">
            <v>554</v>
          </cell>
          <cell r="D1224">
            <v>112</v>
          </cell>
          <cell r="E1224">
            <v>67</v>
          </cell>
          <cell r="F1224">
            <v>-0.879061371841155</v>
          </cell>
          <cell r="G1224">
            <v>0.598214285714286</v>
          </cell>
        </row>
        <row r="1225">
          <cell r="A1225">
            <v>2240250</v>
          </cell>
          <cell r="B1225" t="str">
            <v>事业运行◆</v>
          </cell>
        </row>
        <row r="1225">
          <cell r="E1225">
            <v>0</v>
          </cell>
          <cell r="F1225" t="str">
            <v/>
          </cell>
          <cell r="G1225" t="str">
            <v/>
          </cell>
        </row>
        <row r="1226">
          <cell r="A1226">
            <v>2240299</v>
          </cell>
          <cell r="B1226" t="str">
            <v>其他消防救援事务支出</v>
          </cell>
          <cell r="C1226">
            <v>0</v>
          </cell>
          <cell r="D1226">
            <v>0</v>
          </cell>
          <cell r="E1226">
            <v>0</v>
          </cell>
          <cell r="F1226" t="str">
            <v/>
          </cell>
          <cell r="G1226" t="str">
            <v/>
          </cell>
        </row>
        <row r="1227">
          <cell r="A1227">
            <v>22404</v>
          </cell>
          <cell r="B1227" t="str">
            <v>矿山安全</v>
          </cell>
          <cell r="C1227">
            <v>0</v>
          </cell>
          <cell r="D1227">
            <v>0</v>
          </cell>
          <cell r="E1227">
            <v>0</v>
          </cell>
          <cell r="F1227" t="str">
            <v/>
          </cell>
          <cell r="G1227" t="str">
            <v/>
          </cell>
        </row>
        <row r="1228">
          <cell r="A1228">
            <v>2240401</v>
          </cell>
          <cell r="B1228" t="str">
            <v>行政运行</v>
          </cell>
          <cell r="C1228">
            <v>0</v>
          </cell>
          <cell r="D1228">
            <v>0</v>
          </cell>
          <cell r="E1228">
            <v>0</v>
          </cell>
          <cell r="F1228" t="str">
            <v/>
          </cell>
          <cell r="G1228" t="str">
            <v/>
          </cell>
        </row>
        <row r="1229">
          <cell r="A1229">
            <v>2240402</v>
          </cell>
          <cell r="B1229" t="str">
            <v>一般行政管理事务</v>
          </cell>
          <cell r="C1229">
            <v>0</v>
          </cell>
          <cell r="D1229">
            <v>0</v>
          </cell>
          <cell r="E1229">
            <v>0</v>
          </cell>
          <cell r="F1229" t="str">
            <v/>
          </cell>
          <cell r="G1229" t="str">
            <v/>
          </cell>
        </row>
        <row r="1230">
          <cell r="A1230">
            <v>2240403</v>
          </cell>
          <cell r="B1230" t="str">
            <v>机关服务</v>
          </cell>
          <cell r="C1230">
            <v>0</v>
          </cell>
          <cell r="D1230">
            <v>0</v>
          </cell>
          <cell r="E1230">
            <v>0</v>
          </cell>
          <cell r="F1230" t="str">
            <v/>
          </cell>
          <cell r="G1230" t="str">
            <v/>
          </cell>
        </row>
        <row r="1231">
          <cell r="A1231">
            <v>2240404</v>
          </cell>
          <cell r="B1231" t="str">
            <v>矿山安全监察事务</v>
          </cell>
          <cell r="C1231">
            <v>0</v>
          </cell>
          <cell r="D1231">
            <v>0</v>
          </cell>
          <cell r="E1231">
            <v>0</v>
          </cell>
          <cell r="F1231" t="str">
            <v/>
          </cell>
          <cell r="G1231" t="str">
            <v/>
          </cell>
        </row>
        <row r="1232">
          <cell r="A1232">
            <v>2240405</v>
          </cell>
          <cell r="B1232" t="str">
            <v>矿山应急救援事务</v>
          </cell>
          <cell r="C1232">
            <v>0</v>
          </cell>
          <cell r="D1232">
            <v>0</v>
          </cell>
          <cell r="E1232">
            <v>0</v>
          </cell>
          <cell r="F1232" t="str">
            <v/>
          </cell>
          <cell r="G1232" t="str">
            <v/>
          </cell>
        </row>
        <row r="1233">
          <cell r="A1233">
            <v>2240450</v>
          </cell>
          <cell r="B1233" t="str">
            <v>事业运行</v>
          </cell>
          <cell r="C1233">
            <v>0</v>
          </cell>
          <cell r="D1233">
            <v>0</v>
          </cell>
          <cell r="E1233">
            <v>0</v>
          </cell>
          <cell r="F1233" t="str">
            <v/>
          </cell>
          <cell r="G1233" t="str">
            <v/>
          </cell>
        </row>
        <row r="1234">
          <cell r="A1234">
            <v>2240499</v>
          </cell>
          <cell r="B1234" t="str">
            <v>其他矿山安全支出</v>
          </cell>
          <cell r="C1234">
            <v>0</v>
          </cell>
          <cell r="D1234">
            <v>0</v>
          </cell>
          <cell r="E1234">
            <v>0</v>
          </cell>
          <cell r="F1234" t="str">
            <v/>
          </cell>
          <cell r="G1234" t="str">
            <v/>
          </cell>
        </row>
        <row r="1235">
          <cell r="A1235">
            <v>22405</v>
          </cell>
          <cell r="B1235" t="str">
            <v>地震事务</v>
          </cell>
          <cell r="C1235">
            <v>73</v>
          </cell>
          <cell r="D1235">
            <v>89</v>
          </cell>
          <cell r="E1235">
            <v>73</v>
          </cell>
          <cell r="F1235">
            <v>0</v>
          </cell>
          <cell r="G1235">
            <v>0.820224719101124</v>
          </cell>
        </row>
        <row r="1236">
          <cell r="A1236">
            <v>2240501</v>
          </cell>
          <cell r="B1236" t="str">
            <v>行政运行</v>
          </cell>
          <cell r="C1236">
            <v>0</v>
          </cell>
          <cell r="D1236">
            <v>0</v>
          </cell>
          <cell r="E1236">
            <v>0</v>
          </cell>
          <cell r="F1236" t="str">
            <v/>
          </cell>
          <cell r="G1236" t="str">
            <v/>
          </cell>
        </row>
        <row r="1237">
          <cell r="A1237">
            <v>2240502</v>
          </cell>
          <cell r="B1237" t="str">
            <v>一般行政管理事务</v>
          </cell>
          <cell r="C1237">
            <v>0</v>
          </cell>
          <cell r="D1237">
            <v>0</v>
          </cell>
          <cell r="E1237">
            <v>0</v>
          </cell>
          <cell r="F1237" t="str">
            <v/>
          </cell>
          <cell r="G1237" t="str">
            <v/>
          </cell>
        </row>
        <row r="1238">
          <cell r="A1238">
            <v>2240503</v>
          </cell>
          <cell r="B1238" t="str">
            <v>机关服务</v>
          </cell>
          <cell r="C1238">
            <v>0</v>
          </cell>
          <cell r="D1238">
            <v>0</v>
          </cell>
          <cell r="E1238">
            <v>0</v>
          </cell>
          <cell r="F1238" t="str">
            <v/>
          </cell>
          <cell r="G1238" t="str">
            <v/>
          </cell>
        </row>
        <row r="1239">
          <cell r="A1239">
            <v>2240504</v>
          </cell>
          <cell r="B1239" t="str">
            <v>地震监测</v>
          </cell>
          <cell r="C1239">
            <v>3</v>
          </cell>
          <cell r="D1239">
            <v>23</v>
          </cell>
          <cell r="E1239">
            <v>3</v>
          </cell>
          <cell r="F1239">
            <v>0</v>
          </cell>
          <cell r="G1239">
            <v>0.130434782608696</v>
          </cell>
        </row>
        <row r="1240">
          <cell r="A1240">
            <v>2240505</v>
          </cell>
          <cell r="B1240" t="str">
            <v>地震预测预报</v>
          </cell>
          <cell r="C1240">
            <v>3</v>
          </cell>
          <cell r="D1240">
            <v>2</v>
          </cell>
          <cell r="E1240">
            <v>3</v>
          </cell>
          <cell r="F1240">
            <v>0</v>
          </cell>
          <cell r="G1240">
            <v>1.5</v>
          </cell>
        </row>
        <row r="1241">
          <cell r="A1241">
            <v>2240506</v>
          </cell>
          <cell r="B1241" t="str">
            <v>地震灾害预防</v>
          </cell>
          <cell r="C1241">
            <v>1</v>
          </cell>
          <cell r="D1241">
            <v>2</v>
          </cell>
          <cell r="E1241">
            <v>2</v>
          </cell>
          <cell r="F1241">
            <v>1</v>
          </cell>
          <cell r="G1241">
            <v>1</v>
          </cell>
        </row>
        <row r="1242">
          <cell r="A1242">
            <v>2240507</v>
          </cell>
          <cell r="B1242" t="str">
            <v>地震应急救援</v>
          </cell>
          <cell r="C1242">
            <v>2</v>
          </cell>
          <cell r="D1242">
            <v>1</v>
          </cell>
          <cell r="E1242">
            <v>1</v>
          </cell>
          <cell r="F1242">
            <v>-0.5</v>
          </cell>
          <cell r="G1242">
            <v>1</v>
          </cell>
        </row>
        <row r="1243">
          <cell r="A1243">
            <v>2240508</v>
          </cell>
          <cell r="B1243" t="str">
            <v>地震环境探察</v>
          </cell>
          <cell r="C1243">
            <v>0</v>
          </cell>
          <cell r="D1243">
            <v>0</v>
          </cell>
          <cell r="E1243">
            <v>0</v>
          </cell>
          <cell r="F1243" t="str">
            <v/>
          </cell>
          <cell r="G1243" t="str">
            <v/>
          </cell>
        </row>
        <row r="1244">
          <cell r="A1244">
            <v>2240509</v>
          </cell>
          <cell r="B1244" t="str">
            <v>防震减灾信息管理</v>
          </cell>
          <cell r="C1244">
            <v>1</v>
          </cell>
          <cell r="D1244">
            <v>1</v>
          </cell>
          <cell r="E1244">
            <v>1</v>
          </cell>
          <cell r="F1244">
            <v>0</v>
          </cell>
          <cell r="G1244">
            <v>1</v>
          </cell>
        </row>
        <row r="1245">
          <cell r="A1245">
            <v>2240510</v>
          </cell>
          <cell r="B1245" t="str">
            <v>防震减灾基础管理</v>
          </cell>
          <cell r="C1245">
            <v>0</v>
          </cell>
          <cell r="D1245">
            <v>0</v>
          </cell>
          <cell r="E1245">
            <v>0</v>
          </cell>
          <cell r="F1245" t="str">
            <v/>
          </cell>
          <cell r="G1245" t="str">
            <v/>
          </cell>
        </row>
        <row r="1246">
          <cell r="A1246">
            <v>2240550</v>
          </cell>
          <cell r="B1246" t="str">
            <v>地震事业机构</v>
          </cell>
          <cell r="C1246">
            <v>63</v>
          </cell>
          <cell r="D1246">
            <v>60</v>
          </cell>
          <cell r="E1246">
            <v>63</v>
          </cell>
          <cell r="F1246">
            <v>0</v>
          </cell>
          <cell r="G1246">
            <v>1.05</v>
          </cell>
        </row>
        <row r="1247">
          <cell r="A1247">
            <v>2240599</v>
          </cell>
          <cell r="B1247" t="str">
            <v>其他地震事务支出</v>
          </cell>
          <cell r="C1247">
            <v>0</v>
          </cell>
          <cell r="D1247">
            <v>0</v>
          </cell>
          <cell r="E1247">
            <v>0</v>
          </cell>
          <cell r="F1247" t="str">
            <v/>
          </cell>
          <cell r="G1247" t="str">
            <v/>
          </cell>
        </row>
        <row r="1248">
          <cell r="A1248">
            <v>22406</v>
          </cell>
          <cell r="B1248" t="str">
            <v>自然灾害防治</v>
          </cell>
          <cell r="C1248">
            <v>792</v>
          </cell>
          <cell r="D1248">
            <v>932</v>
          </cell>
          <cell r="E1248">
            <v>572</v>
          </cell>
          <cell r="F1248">
            <v>-0.277777777777778</v>
          </cell>
          <cell r="G1248">
            <v>0.613733905579399</v>
          </cell>
        </row>
        <row r="1249">
          <cell r="A1249">
            <v>2240601</v>
          </cell>
          <cell r="B1249" t="str">
            <v>地质灾害防治</v>
          </cell>
          <cell r="C1249">
            <v>340</v>
          </cell>
          <cell r="D1249">
            <v>0</v>
          </cell>
          <cell r="E1249">
            <v>151</v>
          </cell>
          <cell r="F1249">
            <v>-0.555882352941176</v>
          </cell>
          <cell r="G1249" t="str">
            <v/>
          </cell>
        </row>
        <row r="1250">
          <cell r="A1250">
            <v>2240602</v>
          </cell>
          <cell r="B1250" t="str">
            <v>森林草原防灾减灾</v>
          </cell>
          <cell r="C1250">
            <v>393</v>
          </cell>
          <cell r="D1250">
            <v>932</v>
          </cell>
          <cell r="E1250">
            <v>421</v>
          </cell>
          <cell r="F1250">
            <v>0.0712468193384224</v>
          </cell>
          <cell r="G1250">
            <v>0.451716738197425</v>
          </cell>
        </row>
        <row r="1251">
          <cell r="A1251">
            <v>2240699</v>
          </cell>
          <cell r="B1251" t="str">
            <v>其他自然灾害防治支出</v>
          </cell>
          <cell r="C1251">
            <v>59</v>
          </cell>
          <cell r="D1251">
            <v>0</v>
          </cell>
          <cell r="E1251">
            <v>0</v>
          </cell>
          <cell r="F1251">
            <v>-1</v>
          </cell>
          <cell r="G1251" t="str">
            <v/>
          </cell>
        </row>
        <row r="1252">
          <cell r="A1252">
            <v>22407</v>
          </cell>
          <cell r="B1252" t="str">
            <v>自然灾害救灾及恢复重建支出</v>
          </cell>
          <cell r="C1252">
            <v>129</v>
          </cell>
          <cell r="D1252">
            <v>66</v>
          </cell>
          <cell r="E1252">
            <v>162</v>
          </cell>
          <cell r="F1252">
            <v>0.255813953488372</v>
          </cell>
          <cell r="G1252">
            <v>2.45454545454545</v>
          </cell>
        </row>
        <row r="1253">
          <cell r="A1253">
            <v>2240703</v>
          </cell>
          <cell r="B1253" t="str">
            <v>自然灾害救灾补助</v>
          </cell>
          <cell r="C1253">
            <v>129</v>
          </cell>
          <cell r="D1253">
            <v>66</v>
          </cell>
          <cell r="E1253">
            <v>162</v>
          </cell>
          <cell r="F1253">
            <v>0.255813953488372</v>
          </cell>
          <cell r="G1253">
            <v>2.45454545454545</v>
          </cell>
        </row>
        <row r="1254">
          <cell r="A1254">
            <v>2240704</v>
          </cell>
          <cell r="B1254" t="str">
            <v>自然灾害灾后重建补助</v>
          </cell>
          <cell r="C1254">
            <v>0</v>
          </cell>
          <cell r="D1254">
            <v>0</v>
          </cell>
          <cell r="E1254">
            <v>0</v>
          </cell>
          <cell r="F1254" t="str">
            <v/>
          </cell>
          <cell r="G1254" t="str">
            <v/>
          </cell>
        </row>
        <row r="1255">
          <cell r="A1255">
            <v>2240799</v>
          </cell>
          <cell r="B1255" t="str">
            <v>其他自然灾害救灾及恢复重建支出</v>
          </cell>
          <cell r="C1255">
            <v>0</v>
          </cell>
          <cell r="D1255">
            <v>0</v>
          </cell>
          <cell r="E1255">
            <v>0</v>
          </cell>
          <cell r="F1255" t="str">
            <v/>
          </cell>
          <cell r="G1255" t="str">
            <v/>
          </cell>
        </row>
        <row r="1256">
          <cell r="A1256">
            <v>22499</v>
          </cell>
          <cell r="B1256" t="str">
            <v>其他灾害防治及应急管理支出</v>
          </cell>
          <cell r="C1256">
            <v>28</v>
          </cell>
          <cell r="D1256">
            <v>0</v>
          </cell>
          <cell r="E1256">
            <v>8</v>
          </cell>
          <cell r="F1256">
            <v>-0.714285714285714</v>
          </cell>
          <cell r="G1256" t="str">
            <v/>
          </cell>
        </row>
        <row r="1257">
          <cell r="A1257">
            <v>2249999</v>
          </cell>
          <cell r="B1257" t="str">
            <v>其他灾害防治及应急管理支出</v>
          </cell>
          <cell r="C1257">
            <v>28</v>
          </cell>
          <cell r="D1257">
            <v>0</v>
          </cell>
          <cell r="E1257">
            <v>8</v>
          </cell>
          <cell r="F1257">
            <v>-0.714285714285714</v>
          </cell>
          <cell r="G1257" t="str">
            <v/>
          </cell>
        </row>
        <row r="1258">
          <cell r="A1258">
            <v>227</v>
          </cell>
          <cell r="B1258" t="str">
            <v>二十二、预备费</v>
          </cell>
        </row>
        <row r="1258">
          <cell r="D1258">
            <v>3700</v>
          </cell>
        </row>
        <row r="1258">
          <cell r="F1258" t="str">
            <v/>
          </cell>
          <cell r="G1258">
            <v>0</v>
          </cell>
        </row>
        <row r="1259">
          <cell r="A1259">
            <v>232</v>
          </cell>
          <cell r="B1259" t="str">
            <v>二十三、债务付息支出</v>
          </cell>
          <cell r="C1259">
            <v>14092</v>
          </cell>
          <cell r="D1259">
            <v>14581</v>
          </cell>
          <cell r="E1259">
            <v>13759</v>
          </cell>
          <cell r="F1259">
            <v>-0.0236304286119784</v>
          </cell>
          <cell r="G1259">
            <v>0.943625265756807</v>
          </cell>
        </row>
        <row r="1260">
          <cell r="A1260">
            <v>23203</v>
          </cell>
          <cell r="B1260" t="str">
            <v>地方政府一般债务付息支出</v>
          </cell>
          <cell r="C1260">
            <v>14092</v>
          </cell>
          <cell r="D1260">
            <v>14581</v>
          </cell>
          <cell r="E1260">
            <v>13759</v>
          </cell>
          <cell r="F1260">
            <v>-0.0236304286119784</v>
          </cell>
          <cell r="G1260">
            <v>0.943625265756807</v>
          </cell>
        </row>
        <row r="1261">
          <cell r="A1261">
            <v>2320301</v>
          </cell>
          <cell r="B1261" t="str">
            <v>地方政府一般债券付息支出</v>
          </cell>
          <cell r="C1261">
            <v>14092</v>
          </cell>
          <cell r="D1261">
            <v>14581</v>
          </cell>
          <cell r="E1261">
            <v>13759</v>
          </cell>
          <cell r="F1261">
            <v>-0.0236304286119784</v>
          </cell>
          <cell r="G1261">
            <v>0.943625265756807</v>
          </cell>
        </row>
        <row r="1262">
          <cell r="A1262">
            <v>2320302</v>
          </cell>
          <cell r="B1262" t="str">
            <v>地方政府向外国政府借款付息支出</v>
          </cell>
          <cell r="C1262">
            <v>0</v>
          </cell>
          <cell r="D1262">
            <v>0</v>
          </cell>
          <cell r="E1262">
            <v>0</v>
          </cell>
          <cell r="F1262" t="str">
            <v/>
          </cell>
          <cell r="G1262" t="str">
            <v/>
          </cell>
        </row>
        <row r="1263">
          <cell r="A1263">
            <v>2320303</v>
          </cell>
          <cell r="B1263" t="str">
            <v>地方政府向国际组织借款付息支出</v>
          </cell>
          <cell r="C1263">
            <v>0</v>
          </cell>
          <cell r="D1263">
            <v>0</v>
          </cell>
          <cell r="E1263">
            <v>0</v>
          </cell>
          <cell r="F1263" t="str">
            <v/>
          </cell>
          <cell r="G1263" t="str">
            <v/>
          </cell>
        </row>
        <row r="1264">
          <cell r="A1264">
            <v>2320399</v>
          </cell>
          <cell r="B1264" t="str">
            <v>地方政府其他一般债务付息支出</v>
          </cell>
          <cell r="C1264">
            <v>0</v>
          </cell>
          <cell r="D1264">
            <v>0</v>
          </cell>
          <cell r="E1264">
            <v>0</v>
          </cell>
          <cell r="F1264" t="str">
            <v/>
          </cell>
          <cell r="G1264" t="str">
            <v/>
          </cell>
        </row>
        <row r="1265">
          <cell r="A1265">
            <v>233</v>
          </cell>
          <cell r="B1265" t="str">
            <v>二十四、债务发行费用支出</v>
          </cell>
          <cell r="C1265">
            <v>53</v>
          </cell>
          <cell r="D1265">
            <v>81</v>
          </cell>
          <cell r="E1265">
            <v>83</v>
          </cell>
          <cell r="F1265">
            <v>0.566037735849057</v>
          </cell>
          <cell r="G1265">
            <v>1.02469135802469</v>
          </cell>
        </row>
        <row r="1266">
          <cell r="A1266">
            <v>23303</v>
          </cell>
          <cell r="B1266" t="str">
            <v>地方政府一般债务发行费用支出</v>
          </cell>
          <cell r="C1266">
            <v>53</v>
          </cell>
          <cell r="D1266">
            <v>81</v>
          </cell>
          <cell r="E1266">
            <v>83</v>
          </cell>
          <cell r="F1266">
            <v>0.566037735849057</v>
          </cell>
          <cell r="G1266">
            <v>1.02469135802469</v>
          </cell>
        </row>
        <row r="1267">
          <cell r="A1267">
            <v>229</v>
          </cell>
          <cell r="B1267" t="str">
            <v>二十五、其他支出</v>
          </cell>
          <cell r="C1267">
            <v>0</v>
          </cell>
          <cell r="D1267">
            <v>34055</v>
          </cell>
          <cell r="E1267">
            <v>0</v>
          </cell>
          <cell r="F1267" t="str">
            <v/>
          </cell>
          <cell r="G1267">
            <v>0</v>
          </cell>
        </row>
        <row r="1268">
          <cell r="A1268">
            <v>22902</v>
          </cell>
          <cell r="B1268" t="str">
            <v>年初预留</v>
          </cell>
        </row>
        <row r="1268">
          <cell r="F1268" t="str">
            <v/>
          </cell>
          <cell r="G1268" t="str">
            <v/>
          </cell>
        </row>
        <row r="1269">
          <cell r="A1269">
            <v>22999</v>
          </cell>
          <cell r="B1269" t="str">
            <v>其他支出</v>
          </cell>
        </row>
        <row r="1269">
          <cell r="D1269">
            <v>34055</v>
          </cell>
        </row>
        <row r="1269">
          <cell r="F1269" t="str">
            <v/>
          </cell>
          <cell r="G1269">
            <v>0</v>
          </cell>
        </row>
        <row r="1270">
          <cell r="F1270" t="str">
            <v/>
          </cell>
          <cell r="G1270" t="str">
            <v/>
          </cell>
        </row>
        <row r="1271">
          <cell r="B1271" t="str">
            <v>全区地方一般公共
预算支出</v>
          </cell>
          <cell r="C1271">
            <v>344947</v>
          </cell>
          <cell r="D1271">
            <v>370131.81</v>
          </cell>
          <cell r="E1271">
            <v>321733</v>
          </cell>
          <cell r="F1271">
            <v>-0.06729729494676</v>
          </cell>
          <cell r="G1271">
            <v>0.869238988132363</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 val="差异系数"/>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 val="L24"/>
      <sheetName val="公路里程"/>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历年集中增量分配 (2)"/>
      <sheetName val="历年财力性转移支付增量 (2)"/>
      <sheetName val="历年专项转移支付增量 (2)"/>
      <sheetName val="历年集中增量 (3)"/>
      <sheetName val="历年集中增量 (4)"/>
      <sheetName val="历年集中两税增量 (2)"/>
      <sheetName val="历年集中所得税增量 (2)"/>
      <sheetName val="05多负担 (2)"/>
      <sheetName val="05集中两税增量"/>
      <sheetName val="2005集中所得税增量"/>
      <sheetName val="05净集中"/>
      <sheetName val="Sheet4 (2)"/>
      <sheetName val="Sheet4 (3)"/>
      <sheetName val="Sheet3 (2)"/>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2)"/>
      <sheetName val="历年集中增量分配"/>
      <sheetName val="历年财力性转移支付增量"/>
      <sheetName val="历年专项转移支付增量"/>
      <sheetName val="05转移支付简"/>
      <sheetName val="依赖程度3(转移支付总额除地方本级支出)"/>
      <sheetName val="Sheet2 (3)"/>
      <sheetName val="Sheet1 (2)"/>
      <sheetName val="收入划分 (英)"/>
      <sheetName val="收入划分 (美）"/>
      <sheetName val="均等化程度比较"/>
      <sheetName val="93-04留用比例"/>
      <sheetName val="历年财力"/>
      <sheetName val="边际留用比例"/>
      <sheetName val="历年边际财力"/>
      <sheetName val="历年地方总收入"/>
      <sheetName val="历年边际地方总收入"/>
      <sheetName val="2005集中增量"/>
      <sheetName val="05留用比例"/>
      <sheetName val="出口退税"/>
      <sheetName val="方案一基础"/>
      <sheetName val="方案一"/>
      <sheetName val="Sheet4"/>
      <sheetName val="方案一集中增量分地区"/>
      <sheetName val="方案一集中增量分税种"/>
      <sheetName val="方案一中央比重"/>
      <sheetName val="方案三基础"/>
      <sheetName val="方案三中央比重"/>
      <sheetName val="方案三集中增量分地区"/>
      <sheetName val="方案三集中增量分项目"/>
      <sheetName val="2005-12月报表 (2)"/>
      <sheetName val="全国一般收入"/>
      <sheetName val="Sheet1"/>
      <sheetName val="Sheet2"/>
      <sheetName val="Sheet3"/>
      <sheetName val="封面"/>
      <sheetName val="C01-1"/>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 val="L24"/>
      <sheetName val="2009"/>
      <sheetName val="下拉选项"/>
      <sheetName val="中央"/>
      <sheetName val="公路里程"/>
      <sheetName val="2007"/>
      <sheetName val="参数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s>
    <sheetDataSet>
      <sheetData sheetId="0" refreshError="1"/>
      <sheetData sheetId="1" refreshError="1"/>
      <sheetData sheetId="2"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 val="2009"/>
      <sheetName val="C01-1"/>
      <sheetName val="参数表"/>
      <sheetName val="项目类型"/>
      <sheetName val="经费权重"/>
      <sheetName val="基础数据"/>
      <sheetName val="四月份月报"/>
      <sheetName val="D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s>
    <sheetDataSet>
      <sheetData sheetId="0" refreshError="1"/>
      <sheetData sheetId="1" refreshError="1"/>
      <sheetData sheetId="2" refreshError="1"/>
      <sheetData sheetId="3"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s>
    <sheetDataSet>
      <sheetData sheetId="0" refreshError="1"/>
      <sheetData sheetId="1" refreshError="1"/>
      <sheetData sheetId="2" refreshError="1"/>
      <sheetData sheetId="3"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s>
    <sheetDataSet>
      <sheetData sheetId="0" refreshError="1"/>
      <sheetData sheetId="1" refreshError="1"/>
      <sheetData sheetId="2"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FB1"/>
      <sheetName val="FB1 (2)"/>
      <sheetName val="参数表"/>
      <sheetName val="FB1_FB1 (2)"/>
      <sheetName val="表3-4应收账款"/>
      <sheetName val="企业表一"/>
      <sheetName val="M-5C"/>
      <sheetName val="M-5A"/>
      <sheetName val="XL4Poppy"/>
      <sheetName val="万元汇总表"/>
      <sheetName val="固资-土地"/>
      <sheetName val="#REF!"/>
      <sheetName val="固资汇总"/>
      <sheetName val="示范99tzfl"/>
      <sheetName val="资产负债表"/>
      <sheetName val="_2594"/>
      <sheetName val="_2598"/>
      <sheetName val="2600"/>
      <sheetName val="5076"/>
      <sheetName val="_5174"/>
      <sheetName val="资产评估结果分类汇总表"/>
      <sheetName val="合"/>
      <sheetName val="E1020"/>
      <sheetName val="UFPrn20070303114642"/>
      <sheetName val="其他货币资金.dbf"/>
      <sheetName val="银行存款.dbf"/>
      <sheetName val="科目名称表"/>
      <sheetName val="审计调整"/>
      <sheetName val="Sheet1"/>
      <sheetName val="ycl"/>
      <sheetName val="kcsp"/>
      <sheetName val="_北京表格.XLS__北京表格.XLS__北京表格.XLS_F"/>
      <sheetName val="_北京表格.XLS_FB1_FB1 (2)"/>
      <sheetName val="_北京表格.XLS__北京表格.XLS_FB1_FB1 (2)"/>
      <sheetName val="表21 净利润调节表"/>
      <sheetName val="Erection"/>
      <sheetName val="B"/>
      <sheetName val="收入"/>
      <sheetName val="科目余额表"/>
      <sheetName val="客户编码"/>
      <sheetName val="光缆总表"/>
      <sheetName val="中山低值"/>
      <sheetName val="FB1:FB1 (2)"/>
      <sheetName val="[北京表格.XLS][北京表格.XLS][北京表格.XLS]F"/>
      <sheetName val="[北京表格.XLS]FB1:FB1 (2)"/>
      <sheetName val="[北京表格.XLS][北京表格.XLS]FB1:FB1 (2)"/>
      <sheetName val="_2590"/>
      <sheetName val="_2642"/>
      <sheetName val="_2647"/>
      <sheetName val="2.5"/>
      <sheetName val="完"/>
      <sheetName val="库存商品余额表.dbf"/>
      <sheetName val="北京表格"/>
      <sheetName val="短期投资股票投资.dbf"/>
      <sheetName val="短期投资国债投资.dbf"/>
      <sheetName val="股票投资收益.dbf"/>
      <sheetName val="其他货币海通.dbf"/>
      <sheetName val="其他货币零领路.dbf"/>
      <sheetName val="投资收益债券.dbf"/>
      <sheetName val="2722"/>
      <sheetName val="2756"/>
      <sheetName val="2938"/>
      <sheetName val="资产负债表(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theme="6" tint="0.6"/>
  </sheetPr>
  <dimension ref="A1:F54"/>
  <sheetViews>
    <sheetView showGridLines="0" showZeros="0" view="pageBreakPreview" zoomScale="80" zoomScaleNormal="90" workbookViewId="0">
      <pane ySplit="4" topLeftCell="A5" activePane="bottomLeft" state="frozen"/>
      <selection/>
      <selection pane="bottomLeft" activeCell="H34" sqref="H34"/>
    </sheetView>
  </sheetViews>
  <sheetFormatPr defaultColWidth="9" defaultRowHeight="14.25" outlineLevelCol="5"/>
  <cols>
    <col min="1" max="1" width="17.6333333333333" style="279" hidden="1" customWidth="1"/>
    <col min="2" max="2" width="50.75" style="279" customWidth="1"/>
    <col min="3" max="4" width="20.6333333333333" style="279" customWidth="1"/>
    <col min="5" max="5" width="20.6333333333333" style="507" customWidth="1"/>
    <col min="6" max="6" width="9" style="422" hidden="1" customWidth="1"/>
    <col min="7" max="16384" width="9" style="422"/>
  </cols>
  <sheetData>
    <row r="1" ht="22.5" spans="2:2">
      <c r="B1" s="508" t="s">
        <v>0</v>
      </c>
    </row>
    <row r="2" ht="45" customHeight="1" spans="1:6">
      <c r="A2" s="428"/>
      <c r="B2" s="428" t="s">
        <v>1</v>
      </c>
      <c r="C2" s="428"/>
      <c r="D2" s="428"/>
      <c r="E2" s="428"/>
      <c r="F2" s="472"/>
    </row>
    <row r="3" ht="18.95" customHeight="1" spans="1:6">
      <c r="A3" s="282"/>
      <c r="B3" s="465"/>
      <c r="C3" s="509"/>
      <c r="D3" s="282"/>
      <c r="E3" s="287" t="s">
        <v>2</v>
      </c>
      <c r="F3" s="472"/>
    </row>
    <row r="4" s="504" customFormat="1" ht="45" customHeight="1" spans="1:6">
      <c r="A4" s="289" t="s">
        <v>3</v>
      </c>
      <c r="B4" s="432" t="s">
        <v>4</v>
      </c>
      <c r="C4" s="291" t="s">
        <v>5</v>
      </c>
      <c r="D4" s="291" t="s">
        <v>6</v>
      </c>
      <c r="E4" s="432" t="s">
        <v>7</v>
      </c>
      <c r="F4" s="510" t="s">
        <v>8</v>
      </c>
    </row>
    <row r="5" ht="37.5" customHeight="1" spans="1:6">
      <c r="A5" s="485">
        <v>101</v>
      </c>
      <c r="B5" s="486" t="s">
        <v>9</v>
      </c>
      <c r="C5" s="357">
        <f>SUM(C6:C20)</f>
        <v>131742</v>
      </c>
      <c r="D5" s="357">
        <f>SUM(D6:D20)</f>
        <v>141000</v>
      </c>
      <c r="E5" s="87">
        <f>IFERROR(D5/C5-1,"")</f>
        <v>0.07</v>
      </c>
      <c r="F5" s="438" t="str">
        <f t="shared" ref="F5:F41" si="0">IF(LEN(A5)=3,"是",IF(B5&lt;&gt;"",IF(SUM(C5:D5)&lt;&gt;0,"是","否"),"是"))</f>
        <v>是</v>
      </c>
    </row>
    <row r="6" ht="37.5" customHeight="1" spans="1:6">
      <c r="A6" s="511">
        <v>10101</v>
      </c>
      <c r="B6" s="310" t="s">
        <v>10</v>
      </c>
      <c r="C6" s="351">
        <v>57441</v>
      </c>
      <c r="D6" s="351">
        <v>62800</v>
      </c>
      <c r="E6" s="91">
        <f t="shared" ref="E6:E41" si="1">IFERROR(D6/C6-1,"")</f>
        <v>0.093</v>
      </c>
      <c r="F6" s="438" t="str">
        <f t="shared" si="0"/>
        <v>是</v>
      </c>
    </row>
    <row r="7" ht="37.5" customHeight="1" spans="1:6">
      <c r="A7" s="511">
        <v>10104</v>
      </c>
      <c r="B7" s="310" t="s">
        <v>11</v>
      </c>
      <c r="C7" s="351">
        <v>5501</v>
      </c>
      <c r="D7" s="351">
        <v>5700</v>
      </c>
      <c r="E7" s="91">
        <f t="shared" si="1"/>
        <v>0.036</v>
      </c>
      <c r="F7" s="438" t="str">
        <f t="shared" si="0"/>
        <v>是</v>
      </c>
    </row>
    <row r="8" ht="37.5" customHeight="1" spans="1:6">
      <c r="A8" s="511">
        <v>10106</v>
      </c>
      <c r="B8" s="310" t="s">
        <v>12</v>
      </c>
      <c r="C8" s="351">
        <v>2145</v>
      </c>
      <c r="D8" s="351">
        <v>2200</v>
      </c>
      <c r="E8" s="91">
        <f t="shared" si="1"/>
        <v>0.026</v>
      </c>
      <c r="F8" s="438" t="str">
        <f t="shared" si="0"/>
        <v>是</v>
      </c>
    </row>
    <row r="9" ht="37.5" customHeight="1" spans="1:6">
      <c r="A9" s="511">
        <v>10107</v>
      </c>
      <c r="B9" s="310" t="s">
        <v>13</v>
      </c>
      <c r="C9" s="351">
        <v>1170</v>
      </c>
      <c r="D9" s="351">
        <v>1300</v>
      </c>
      <c r="E9" s="91">
        <f t="shared" si="1"/>
        <v>0.111</v>
      </c>
      <c r="F9" s="438" t="str">
        <f t="shared" si="0"/>
        <v>是</v>
      </c>
    </row>
    <row r="10" ht="37.5" customHeight="1" spans="1:6">
      <c r="A10" s="511">
        <v>10109</v>
      </c>
      <c r="B10" s="310" t="s">
        <v>14</v>
      </c>
      <c r="C10" s="351">
        <v>6347</v>
      </c>
      <c r="D10" s="351">
        <v>7200</v>
      </c>
      <c r="E10" s="91">
        <f t="shared" si="1"/>
        <v>0.134</v>
      </c>
      <c r="F10" s="438" t="str">
        <f t="shared" si="0"/>
        <v>是</v>
      </c>
    </row>
    <row r="11" ht="37.5" customHeight="1" spans="1:6">
      <c r="A11" s="511">
        <v>10110</v>
      </c>
      <c r="B11" s="310" t="s">
        <v>15</v>
      </c>
      <c r="C11" s="351">
        <v>6635</v>
      </c>
      <c r="D11" s="351">
        <v>11440</v>
      </c>
      <c r="E11" s="91">
        <f t="shared" si="1"/>
        <v>0.724</v>
      </c>
      <c r="F11" s="438" t="str">
        <f t="shared" si="0"/>
        <v>是</v>
      </c>
    </row>
    <row r="12" ht="37.5" customHeight="1" spans="1:6">
      <c r="A12" s="511">
        <v>10111</v>
      </c>
      <c r="B12" s="310" t="s">
        <v>16</v>
      </c>
      <c r="C12" s="351">
        <v>4118</v>
      </c>
      <c r="D12" s="351">
        <v>4200</v>
      </c>
      <c r="E12" s="91">
        <f t="shared" si="1"/>
        <v>0.02</v>
      </c>
      <c r="F12" s="438" t="str">
        <f t="shared" si="0"/>
        <v>是</v>
      </c>
    </row>
    <row r="13" ht="37.5" customHeight="1" spans="1:6">
      <c r="A13" s="511">
        <v>10112</v>
      </c>
      <c r="B13" s="310" t="s">
        <v>17</v>
      </c>
      <c r="C13" s="351">
        <v>4115</v>
      </c>
      <c r="D13" s="351">
        <v>7400</v>
      </c>
      <c r="E13" s="91">
        <f t="shared" si="1"/>
        <v>0.798</v>
      </c>
      <c r="F13" s="438" t="str">
        <f t="shared" si="0"/>
        <v>是</v>
      </c>
    </row>
    <row r="14" ht="37.5" customHeight="1" spans="1:6">
      <c r="A14" s="511">
        <v>10113</v>
      </c>
      <c r="B14" s="310" t="s">
        <v>18</v>
      </c>
      <c r="C14" s="351">
        <v>18205</v>
      </c>
      <c r="D14" s="351">
        <v>14800</v>
      </c>
      <c r="E14" s="91">
        <f t="shared" si="1"/>
        <v>-0.187</v>
      </c>
      <c r="F14" s="438" t="str">
        <f t="shared" si="0"/>
        <v>是</v>
      </c>
    </row>
    <row r="15" ht="37.5" customHeight="1" spans="1:6">
      <c r="A15" s="511">
        <v>10114</v>
      </c>
      <c r="B15" s="310" t="s">
        <v>19</v>
      </c>
      <c r="C15" s="351">
        <v>4867</v>
      </c>
      <c r="D15" s="351">
        <v>5400</v>
      </c>
      <c r="E15" s="91">
        <f t="shared" si="1"/>
        <v>0.11</v>
      </c>
      <c r="F15" s="438" t="str">
        <f t="shared" si="0"/>
        <v>是</v>
      </c>
    </row>
    <row r="16" ht="37.5" customHeight="1" spans="1:6">
      <c r="A16" s="511">
        <v>10118</v>
      </c>
      <c r="B16" s="310" t="s">
        <v>20</v>
      </c>
      <c r="C16" s="351">
        <v>3492</v>
      </c>
      <c r="D16" s="351">
        <v>960</v>
      </c>
      <c r="E16" s="91">
        <f t="shared" si="1"/>
        <v>-0.725</v>
      </c>
      <c r="F16" s="438" t="str">
        <f t="shared" si="0"/>
        <v>是</v>
      </c>
    </row>
    <row r="17" ht="37.5" customHeight="1" spans="1:6">
      <c r="A17" s="511">
        <v>10119</v>
      </c>
      <c r="B17" s="310" t="s">
        <v>21</v>
      </c>
      <c r="C17" s="351">
        <v>12867</v>
      </c>
      <c r="D17" s="351">
        <v>12500</v>
      </c>
      <c r="E17" s="91">
        <f t="shared" si="1"/>
        <v>-0.029</v>
      </c>
      <c r="F17" s="438" t="str">
        <f t="shared" si="0"/>
        <v>是</v>
      </c>
    </row>
    <row r="18" ht="37.5" customHeight="1" spans="1:6">
      <c r="A18" s="511">
        <v>10120</v>
      </c>
      <c r="B18" s="310" t="s">
        <v>22</v>
      </c>
      <c r="C18" s="351">
        <v>4224</v>
      </c>
      <c r="D18" s="351">
        <v>4500</v>
      </c>
      <c r="E18" s="91">
        <f t="shared" si="1"/>
        <v>0.065</v>
      </c>
      <c r="F18" s="438" t="str">
        <f t="shared" si="0"/>
        <v>是</v>
      </c>
    </row>
    <row r="19" ht="37.5" customHeight="1" spans="1:6">
      <c r="A19" s="511">
        <v>10121</v>
      </c>
      <c r="B19" s="310" t="s">
        <v>23</v>
      </c>
      <c r="C19" s="351">
        <v>615</v>
      </c>
      <c r="D19" s="351">
        <v>600</v>
      </c>
      <c r="E19" s="91">
        <f t="shared" si="1"/>
        <v>-0.024</v>
      </c>
      <c r="F19" s="438" t="str">
        <f t="shared" si="0"/>
        <v>是</v>
      </c>
    </row>
    <row r="20" ht="37.5" customHeight="1" spans="1:6">
      <c r="A20" s="511">
        <v>10199</v>
      </c>
      <c r="B20" s="310" t="s">
        <v>24</v>
      </c>
      <c r="C20" s="351">
        <v>0</v>
      </c>
      <c r="D20" s="351">
        <v>0</v>
      </c>
      <c r="E20" s="91" t="str">
        <f t="shared" si="1"/>
        <v/>
      </c>
      <c r="F20" s="438" t="str">
        <f t="shared" si="0"/>
        <v>否</v>
      </c>
    </row>
    <row r="21" ht="37.5" customHeight="1" spans="1:6">
      <c r="A21" s="485">
        <v>103</v>
      </c>
      <c r="B21" s="486" t="s">
        <v>25</v>
      </c>
      <c r="C21" s="357">
        <f>SUM(C22:C29)</f>
        <v>40416</v>
      </c>
      <c r="D21" s="357">
        <f>SUM(D22:D29)-1</f>
        <v>34612</v>
      </c>
      <c r="E21" s="87">
        <f t="shared" si="1"/>
        <v>-0.144</v>
      </c>
      <c r="F21" s="438" t="str">
        <f t="shared" si="0"/>
        <v>是</v>
      </c>
    </row>
    <row r="22" ht="37.5" customHeight="1" spans="1:6">
      <c r="A22" s="512">
        <v>10302</v>
      </c>
      <c r="B22" s="310" t="s">
        <v>26</v>
      </c>
      <c r="C22" s="351">
        <v>5469</v>
      </c>
      <c r="D22" s="174">
        <v>4338</v>
      </c>
      <c r="E22" s="91">
        <f t="shared" si="1"/>
        <v>-0.207</v>
      </c>
      <c r="F22" s="438" t="str">
        <f t="shared" si="0"/>
        <v>是</v>
      </c>
    </row>
    <row r="23" ht="37.5" customHeight="1" spans="1:6">
      <c r="A23" s="511">
        <v>10304</v>
      </c>
      <c r="B23" s="513" t="s">
        <v>27</v>
      </c>
      <c r="C23" s="351">
        <v>8578</v>
      </c>
      <c r="D23" s="174">
        <v>15785</v>
      </c>
      <c r="E23" s="91">
        <f t="shared" si="1"/>
        <v>0.84</v>
      </c>
      <c r="F23" s="438" t="str">
        <f t="shared" si="0"/>
        <v>是</v>
      </c>
    </row>
    <row r="24" ht="37.5" customHeight="1" spans="1:6">
      <c r="A24" s="511">
        <v>10305</v>
      </c>
      <c r="B24" s="310" t="s">
        <v>28</v>
      </c>
      <c r="C24" s="351">
        <v>3694</v>
      </c>
      <c r="D24" s="174">
        <v>3040</v>
      </c>
      <c r="E24" s="91">
        <f t="shared" si="1"/>
        <v>-0.177</v>
      </c>
      <c r="F24" s="438" t="str">
        <f t="shared" si="0"/>
        <v>是</v>
      </c>
    </row>
    <row r="25" ht="37.5" customHeight="1" spans="1:6">
      <c r="A25" s="511">
        <v>10306</v>
      </c>
      <c r="B25" s="310" t="s">
        <v>29</v>
      </c>
      <c r="C25" s="351">
        <v>0</v>
      </c>
      <c r="D25" s="174">
        <v>0</v>
      </c>
      <c r="E25" s="91" t="str">
        <f t="shared" si="1"/>
        <v/>
      </c>
      <c r="F25" s="438" t="str">
        <f t="shared" si="0"/>
        <v>否</v>
      </c>
    </row>
    <row r="26" ht="37.5" customHeight="1" spans="1:6">
      <c r="A26" s="511">
        <v>10307</v>
      </c>
      <c r="B26" s="310" t="s">
        <v>30</v>
      </c>
      <c r="C26" s="351">
        <v>10905</v>
      </c>
      <c r="D26" s="174">
        <v>635</v>
      </c>
      <c r="E26" s="91">
        <f t="shared" si="1"/>
        <v>-0.942</v>
      </c>
      <c r="F26" s="438" t="str">
        <f t="shared" si="0"/>
        <v>是</v>
      </c>
    </row>
    <row r="27" ht="37.5" customHeight="1" spans="1:6">
      <c r="A27" s="511">
        <v>10308</v>
      </c>
      <c r="B27" s="310" t="s">
        <v>31</v>
      </c>
      <c r="C27" s="351">
        <v>0</v>
      </c>
      <c r="D27" s="174"/>
      <c r="E27" s="91" t="str">
        <f t="shared" si="1"/>
        <v/>
      </c>
      <c r="F27" s="438" t="str">
        <f t="shared" si="0"/>
        <v>否</v>
      </c>
    </row>
    <row r="28" ht="37.5" customHeight="1" spans="1:6">
      <c r="A28" s="511">
        <v>10309</v>
      </c>
      <c r="B28" s="310" t="s">
        <v>32</v>
      </c>
      <c r="C28" s="351">
        <v>11660</v>
      </c>
      <c r="D28" s="174">
        <v>806</v>
      </c>
      <c r="E28" s="91">
        <f t="shared" si="1"/>
        <v>-0.931</v>
      </c>
      <c r="F28" s="438" t="str">
        <f t="shared" si="0"/>
        <v>是</v>
      </c>
    </row>
    <row r="29" ht="37.5" customHeight="1" spans="1:6">
      <c r="A29" s="511">
        <v>10399</v>
      </c>
      <c r="B29" s="310" t="s">
        <v>33</v>
      </c>
      <c r="C29" s="351">
        <v>110</v>
      </c>
      <c r="D29" s="174">
        <v>10009</v>
      </c>
      <c r="E29" s="91">
        <f t="shared" si="1"/>
        <v>89.991</v>
      </c>
      <c r="F29" s="438" t="str">
        <f t="shared" si="0"/>
        <v>是</v>
      </c>
    </row>
    <row r="30" ht="37.5" customHeight="1" spans="1:6">
      <c r="A30" s="374"/>
      <c r="B30" s="310"/>
      <c r="C30" s="351"/>
      <c r="D30" s="351"/>
      <c r="E30" s="87" t="str">
        <f t="shared" si="1"/>
        <v/>
      </c>
      <c r="F30" s="438" t="str">
        <f t="shared" si="0"/>
        <v>是</v>
      </c>
    </row>
    <row r="31" s="505" customFormat="1" ht="37.5" customHeight="1" spans="1:6">
      <c r="A31" s="514"/>
      <c r="B31" s="461" t="s">
        <v>34</v>
      </c>
      <c r="C31" s="357">
        <f>SUM(C5,C21)</f>
        <v>172158</v>
      </c>
      <c r="D31" s="357">
        <f>SUM(D5,D21)</f>
        <v>175612</v>
      </c>
      <c r="E31" s="87">
        <f t="shared" si="1"/>
        <v>0.02</v>
      </c>
      <c r="F31" s="438" t="str">
        <f t="shared" si="0"/>
        <v>是</v>
      </c>
    </row>
    <row r="32" ht="37.5" hidden="1" customHeight="1" spans="1:6">
      <c r="A32" s="372">
        <v>105</v>
      </c>
      <c r="B32" s="309" t="s">
        <v>35</v>
      </c>
      <c r="C32" s="357"/>
      <c r="D32" s="357"/>
      <c r="E32" s="87" t="str">
        <f t="shared" si="1"/>
        <v/>
      </c>
      <c r="F32" s="438" t="str">
        <f t="shared" si="0"/>
        <v>是</v>
      </c>
    </row>
    <row r="33" ht="37.5" customHeight="1" spans="1:6">
      <c r="A33" s="485">
        <v>110</v>
      </c>
      <c r="B33" s="486" t="s">
        <v>36</v>
      </c>
      <c r="C33" s="357">
        <f>SUM(C34:C40)</f>
        <v>316176</v>
      </c>
      <c r="D33" s="357">
        <f>SUM(D34:D40)</f>
        <v>223551</v>
      </c>
      <c r="E33" s="87">
        <f t="shared" si="1"/>
        <v>-0.293</v>
      </c>
      <c r="F33" s="438" t="str">
        <f t="shared" si="0"/>
        <v>是</v>
      </c>
    </row>
    <row r="34" ht="37.5" customHeight="1" spans="1:6">
      <c r="A34" s="374">
        <v>11001</v>
      </c>
      <c r="B34" s="310" t="s">
        <v>37</v>
      </c>
      <c r="C34" s="351">
        <v>10949</v>
      </c>
      <c r="D34" s="351">
        <v>11296</v>
      </c>
      <c r="E34" s="91">
        <f t="shared" si="1"/>
        <v>0.032</v>
      </c>
      <c r="F34" s="438" t="str">
        <f t="shared" si="0"/>
        <v>是</v>
      </c>
    </row>
    <row r="35" ht="37.5" customHeight="1" spans="1:6">
      <c r="A35" s="374"/>
      <c r="B35" s="310" t="s">
        <v>38</v>
      </c>
      <c r="C35" s="351">
        <v>186121</v>
      </c>
      <c r="D35" s="351">
        <v>127103</v>
      </c>
      <c r="E35" s="91">
        <f t="shared" si="1"/>
        <v>-0.317</v>
      </c>
      <c r="F35" s="438" t="str">
        <f t="shared" si="0"/>
        <v>是</v>
      </c>
    </row>
    <row r="36" ht="37.5" customHeight="1" spans="1:6">
      <c r="A36" s="374">
        <v>11008</v>
      </c>
      <c r="B36" s="310" t="s">
        <v>39</v>
      </c>
      <c r="C36" s="351">
        <v>15488</v>
      </c>
      <c r="D36" s="351">
        <v>17617</v>
      </c>
      <c r="E36" s="91">
        <f t="shared" si="1"/>
        <v>0.137</v>
      </c>
      <c r="F36" s="438" t="str">
        <f t="shared" si="0"/>
        <v>是</v>
      </c>
    </row>
    <row r="37" ht="37.5" customHeight="1" spans="1:6">
      <c r="A37" s="374">
        <v>11009</v>
      </c>
      <c r="B37" s="310" t="s">
        <v>40</v>
      </c>
      <c r="C37" s="351">
        <v>22727</v>
      </c>
      <c r="D37" s="351">
        <v>62939</v>
      </c>
      <c r="E37" s="91">
        <f t="shared" si="1"/>
        <v>1.769</v>
      </c>
      <c r="F37" s="438" t="str">
        <f t="shared" si="0"/>
        <v>是</v>
      </c>
    </row>
    <row r="38" customFormat="1" ht="37.5" customHeight="1" spans="1:6">
      <c r="A38" s="374">
        <v>11011</v>
      </c>
      <c r="B38" s="314" t="s">
        <v>41</v>
      </c>
      <c r="C38" s="351">
        <v>78937</v>
      </c>
      <c r="D38" s="351">
        <v>2860</v>
      </c>
      <c r="E38" s="91">
        <f t="shared" si="1"/>
        <v>-0.964</v>
      </c>
      <c r="F38" s="438" t="str">
        <f t="shared" si="0"/>
        <v>是</v>
      </c>
    </row>
    <row r="39" s="506" customFormat="1" ht="37.5" hidden="1" customHeight="1" spans="1:6">
      <c r="A39" s="515">
        <v>11013</v>
      </c>
      <c r="B39" s="314" t="s">
        <v>42</v>
      </c>
      <c r="C39" s="351"/>
      <c r="D39" s="351"/>
      <c r="E39" s="91" t="str">
        <f t="shared" si="1"/>
        <v/>
      </c>
      <c r="F39" s="438" t="str">
        <f t="shared" si="0"/>
        <v>否</v>
      </c>
    </row>
    <row r="40" s="506" customFormat="1" ht="37.5" customHeight="1" spans="1:6">
      <c r="A40" s="515">
        <v>11015</v>
      </c>
      <c r="B40" s="314" t="s">
        <v>43</v>
      </c>
      <c r="C40" s="351">
        <v>1954</v>
      </c>
      <c r="D40" s="351">
        <v>1736</v>
      </c>
      <c r="E40" s="91">
        <f t="shared" si="1"/>
        <v>-0.112</v>
      </c>
      <c r="F40" s="438" t="str">
        <f t="shared" si="0"/>
        <v>是</v>
      </c>
    </row>
    <row r="41" ht="37.5" customHeight="1" spans="1:6">
      <c r="A41" s="516"/>
      <c r="B41" s="517" t="s">
        <v>44</v>
      </c>
      <c r="C41" s="357">
        <f>SUM(C31,C32,C33)</f>
        <v>488334</v>
      </c>
      <c r="D41" s="357">
        <f>SUM(D31,D32,D33)</f>
        <v>399163</v>
      </c>
      <c r="E41" s="87">
        <f t="shared" si="1"/>
        <v>-0.183</v>
      </c>
      <c r="F41" s="438" t="str">
        <f t="shared" si="0"/>
        <v>是</v>
      </c>
    </row>
    <row r="42" spans="3:4">
      <c r="C42" s="518"/>
      <c r="D42" s="518"/>
    </row>
    <row r="43" spans="4:4">
      <c r="D43" s="518"/>
    </row>
    <row r="44" spans="3:4">
      <c r="C44" s="518"/>
      <c r="D44" s="518"/>
    </row>
    <row r="45" spans="4:4">
      <c r="D45" s="518"/>
    </row>
    <row r="46" spans="3:4">
      <c r="C46" s="518"/>
      <c r="D46" s="518"/>
    </row>
    <row r="47" spans="3:4">
      <c r="C47" s="518"/>
      <c r="D47" s="518"/>
    </row>
    <row r="48" spans="4:4">
      <c r="D48" s="518"/>
    </row>
    <row r="49" spans="3:4">
      <c r="C49" s="518"/>
      <c r="D49" s="518"/>
    </row>
    <row r="50" spans="3:4">
      <c r="C50" s="518"/>
      <c r="D50" s="518"/>
    </row>
    <row r="51" spans="3:4">
      <c r="C51" s="518"/>
      <c r="D51" s="518"/>
    </row>
    <row r="52" spans="3:4">
      <c r="C52" s="518"/>
      <c r="D52" s="518"/>
    </row>
    <row r="53" spans="4:4">
      <c r="D53" s="518"/>
    </row>
    <row r="54" spans="3:4">
      <c r="C54" s="518"/>
      <c r="D54" s="518"/>
    </row>
  </sheetData>
  <autoFilter xmlns:etc="http://www.wps.cn/officeDocument/2017/etCustomData" ref="A4:F41" etc:filterBottomFollowUsedRange="0">
    <extLst/>
  </autoFilter>
  <mergeCells count="1">
    <mergeCell ref="B2:E2"/>
  </mergeCells>
  <conditionalFormatting sqref="E3">
    <cfRule type="cellIs" dxfId="0" priority="45" stopIfTrue="1" operator="lessThanOrEqual">
      <formula>-1</formula>
    </cfRule>
  </conditionalFormatting>
  <conditionalFormatting sqref="D30">
    <cfRule type="expression" dxfId="1" priority="26" stopIfTrue="1">
      <formula>"len($A:$A)=3"</formula>
    </cfRule>
  </conditionalFormatting>
  <conditionalFormatting sqref="A32:B32">
    <cfRule type="expression" dxfId="1" priority="51" stopIfTrue="1">
      <formula>"len($A:$A)=3"</formula>
    </cfRule>
  </conditionalFormatting>
  <conditionalFormatting sqref="C32">
    <cfRule type="expression" dxfId="1" priority="36" stopIfTrue="1">
      <formula>"len($A:$A)=3"</formula>
    </cfRule>
  </conditionalFormatting>
  <conditionalFormatting sqref="D32">
    <cfRule type="expression" dxfId="1" priority="25" stopIfTrue="1">
      <formula>"len($A:$A)=3"</formula>
    </cfRule>
  </conditionalFormatting>
  <conditionalFormatting sqref="B38">
    <cfRule type="expression" dxfId="1" priority="2" stopIfTrue="1">
      <formula>"len($A:$A)=3"</formula>
    </cfRule>
    <cfRule type="expression" dxfId="1" priority="1" stopIfTrue="1">
      <formula>"len($A:$A)=3"</formula>
    </cfRule>
  </conditionalFormatting>
  <conditionalFormatting sqref="D40">
    <cfRule type="expression" dxfId="1" priority="28" stopIfTrue="1">
      <formula>"len($A:$A)=3"</formula>
    </cfRule>
  </conditionalFormatting>
  <conditionalFormatting sqref="B8:B9">
    <cfRule type="expression" dxfId="1" priority="59" stopIfTrue="1">
      <formula>"len($A:$A)=3"</formula>
    </cfRule>
  </conditionalFormatting>
  <conditionalFormatting sqref="B33:B35">
    <cfRule type="expression" dxfId="1" priority="20" stopIfTrue="1">
      <formula>"len($A:$A)=3"</formula>
    </cfRule>
  </conditionalFormatting>
  <conditionalFormatting sqref="B39:B41">
    <cfRule type="expression" dxfId="1" priority="14" stopIfTrue="1">
      <formula>"len($A:$A)=3"</formula>
    </cfRule>
    <cfRule type="expression" dxfId="1" priority="15" stopIfTrue="1">
      <formula>"len($A:$A)=3"</formula>
    </cfRule>
  </conditionalFormatting>
  <conditionalFormatting sqref="C22:C29">
    <cfRule type="expression" dxfId="1" priority="7" stopIfTrue="1">
      <formula>"len($A:$A)=3"</formula>
    </cfRule>
  </conditionalFormatting>
  <conditionalFormatting sqref="C34:C35">
    <cfRule type="expression" dxfId="1" priority="34" stopIfTrue="1">
      <formula>"len($A:$A)=3"</formula>
    </cfRule>
  </conditionalFormatting>
  <conditionalFormatting sqref="C36:C38">
    <cfRule type="expression" dxfId="1" priority="32" stopIfTrue="1">
      <formula>"len($A:$A)=3"</formula>
    </cfRule>
  </conditionalFormatting>
  <conditionalFormatting sqref="D22:D29">
    <cfRule type="expression" dxfId="1" priority="4" stopIfTrue="1">
      <formula>"len($A:$A)=3"</formula>
    </cfRule>
    <cfRule type="expression" dxfId="1" priority="3" stopIfTrue="1">
      <formula>"len($A:$A)=3"</formula>
    </cfRule>
  </conditionalFormatting>
  <conditionalFormatting sqref="D34:D35">
    <cfRule type="expression" dxfId="1" priority="23" stopIfTrue="1">
      <formula>"len($A:$A)=3"</formula>
    </cfRule>
  </conditionalFormatting>
  <conditionalFormatting sqref="D36:D38">
    <cfRule type="expression" dxfId="1" priority="21" stopIfTrue="1">
      <formula>"len($A:$A)=3"</formula>
    </cfRule>
  </conditionalFormatting>
  <conditionalFormatting sqref="D39:D40">
    <cfRule type="expression" dxfId="1" priority="31" stopIfTrue="1">
      <formula>"len($A:$A)=3"</formula>
    </cfRule>
  </conditionalFormatting>
  <conditionalFormatting sqref="F5:F41">
    <cfRule type="cellIs" dxfId="2" priority="43" stopIfTrue="1" operator="lessThan">
      <formula>0</formula>
    </cfRule>
    <cfRule type="cellIs" dxfId="2" priority="44" stopIfTrue="1" operator="lessThan">
      <formula>0</formula>
    </cfRule>
  </conditionalFormatting>
  <conditionalFormatting sqref="A5:B30">
    <cfRule type="expression" dxfId="1" priority="56" stopIfTrue="1">
      <formula>"len($A:$A)=3"</formula>
    </cfRule>
  </conditionalFormatting>
  <conditionalFormatting sqref="B5:B7 B32 B41">
    <cfRule type="expression" dxfId="1" priority="65" stopIfTrue="1">
      <formula>"len($A:$A)=3"</formula>
    </cfRule>
  </conditionalFormatting>
  <conditionalFormatting sqref="C5:D20">
    <cfRule type="expression" dxfId="1" priority="40" stopIfTrue="1">
      <formula>"len($A:$A)=3"</formula>
    </cfRule>
  </conditionalFormatting>
  <conditionalFormatting sqref="C5:C30 D5:D21">
    <cfRule type="expression" dxfId="1" priority="37" stopIfTrue="1">
      <formula>"len($A:$A)=3"</formula>
    </cfRule>
  </conditionalFormatting>
  <conditionalFormatting sqref="C32:C33 C34:D35 D33">
    <cfRule type="expression" dxfId="1" priority="41" stopIfTrue="1">
      <formula>"len($A:$A)=3"</formula>
    </cfRule>
  </conditionalFormatting>
  <conditionalFormatting sqref="D32 D34:D35">
    <cfRule type="expression" dxfId="1" priority="30" stopIfTrue="1">
      <formula>"len($A:$A)=3"</formula>
    </cfRule>
  </conditionalFormatting>
  <conditionalFormatting sqref="A33:B35 B40:B41">
    <cfRule type="expression" dxfId="1" priority="19" stopIfTrue="1">
      <formula>"len($A:$A)=3"</formula>
    </cfRule>
  </conditionalFormatting>
  <conditionalFormatting sqref="C33:D35">
    <cfRule type="expression" dxfId="1" priority="35" stopIfTrue="1">
      <formula>"len($A:$A)=3"</formula>
    </cfRule>
  </conditionalFormatting>
  <conditionalFormatting sqref="A34:B35">
    <cfRule type="expression" dxfId="1" priority="18" stopIfTrue="1">
      <formula>"len($A:$A)=3"</formula>
    </cfRule>
  </conditionalFormatting>
  <conditionalFormatting sqref="A36:D36 B41">
    <cfRule type="expression" dxfId="1" priority="63" stopIfTrue="1">
      <formula>"len($A:$A)=3"</formula>
    </cfRule>
  </conditionalFormatting>
  <conditionalFormatting sqref="A36:B37 A38">
    <cfRule type="expression" dxfId="1" priority="16" stopIfTrue="1">
      <formula>"len($A:$A)=3"</formula>
    </cfRule>
  </conditionalFormatting>
  <conditionalFormatting sqref="C39:C41 D41">
    <cfRule type="expression" dxfId="1" priority="42" stopIfTrue="1">
      <formula>"len($A:$A)=3"</formula>
    </cfRule>
  </conditionalFormatting>
  <conditionalFormatting sqref="C40:C41 D41">
    <cfRule type="expression" dxfId="1" priority="39"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0">
    <tabColor theme="9" tint="0.6"/>
  </sheetPr>
  <dimension ref="A1:XFD296"/>
  <sheetViews>
    <sheetView showGridLines="0" showZeros="0" view="pageBreakPreview" zoomScaleNormal="115" workbookViewId="0">
      <pane xSplit="1" ySplit="3" topLeftCell="B274" activePane="bottomRight" state="frozen"/>
      <selection/>
      <selection pane="topRight"/>
      <selection pane="bottomLeft"/>
      <selection pane="bottomRight" activeCell="D274" sqref="D274"/>
    </sheetView>
  </sheetViews>
  <sheetFormatPr defaultColWidth="9" defaultRowHeight="14.25"/>
  <cols>
    <col min="1" max="1" width="21.5" style="282" hidden="1" customWidth="1"/>
    <col min="2" max="2" width="50.75" style="282" customWidth="1"/>
    <col min="3" max="4" width="20.6333333333333" style="282" customWidth="1"/>
    <col min="5" max="5" width="20.6333333333333" style="348" customWidth="1"/>
    <col min="6" max="6" width="3.75" style="284" hidden="1" customWidth="1"/>
    <col min="7" max="7" width="9" style="282" hidden="1" customWidth="1"/>
    <col min="8" max="16384" width="9" style="282"/>
  </cols>
  <sheetData>
    <row r="1" s="345" customFormat="1" ht="45" customHeight="1" spans="1:16384">
      <c r="A1" s="349"/>
      <c r="B1" s="283" t="s">
        <v>1184</v>
      </c>
      <c r="C1" s="283"/>
      <c r="D1" s="283"/>
      <c r="E1" s="283"/>
      <c r="XFC1" s="282"/>
      <c r="XFD1" s="282"/>
    </row>
    <row r="2" s="285" customFormat="1" ht="20.1" customHeight="1" spans="2:6">
      <c r="B2" s="286"/>
      <c r="C2" s="286"/>
      <c r="D2" s="286"/>
      <c r="E2" s="287" t="s">
        <v>2</v>
      </c>
      <c r="F2" s="288"/>
    </row>
    <row r="3" s="293" customFormat="1" ht="45" customHeight="1" spans="1:7">
      <c r="A3" s="289" t="s">
        <v>3</v>
      </c>
      <c r="B3" s="290" t="s">
        <v>4</v>
      </c>
      <c r="C3" s="291" t="s">
        <v>5</v>
      </c>
      <c r="D3" s="291" t="s">
        <v>6</v>
      </c>
      <c r="E3" s="291" t="s">
        <v>7</v>
      </c>
      <c r="F3" s="292" t="s">
        <v>8</v>
      </c>
      <c r="G3" s="293" t="s">
        <v>111</v>
      </c>
    </row>
    <row r="4" ht="38" customHeight="1" spans="1:7">
      <c r="A4" s="294" t="s">
        <v>58</v>
      </c>
      <c r="B4" s="295" t="s">
        <v>1185</v>
      </c>
      <c r="C4" s="329">
        <f>SUM(C5,C11,C17)</f>
        <v>51</v>
      </c>
      <c r="D4" s="329">
        <f>SUM(D5,D11,D17)</f>
        <v>4</v>
      </c>
      <c r="E4" s="87">
        <f>IFERROR(D4/C4-1,"")</f>
        <v>-0.922</v>
      </c>
      <c r="F4" s="267" t="str">
        <f t="shared" ref="F4:F67" si="0">IF(LEN(A4)=3,"是",IF(B4&lt;&gt;"",IF(SUM(C4:D4)&lt;&gt;0,"是","否"),"是"))</f>
        <v>是</v>
      </c>
      <c r="G4" s="282" t="str">
        <f t="shared" ref="G4:G67" si="1">IF(LEN(A4)=3,"类",IF(LEN(A4)=5,"款","项"))</f>
        <v>类</v>
      </c>
    </row>
    <row r="5" ht="38" customHeight="1" spans="1:7">
      <c r="A5" s="297" t="s">
        <v>1186</v>
      </c>
      <c r="B5" s="300" t="s">
        <v>1187</v>
      </c>
      <c r="C5" s="331">
        <f>SUM(C6:C10)</f>
        <v>51</v>
      </c>
      <c r="D5" s="331">
        <f>SUM(D6:D10)</f>
        <v>4</v>
      </c>
      <c r="E5" s="91">
        <f t="shared" ref="E5:E68" si="2">IFERROR(D5/C5-1,"")</f>
        <v>-0.922</v>
      </c>
      <c r="F5" s="267" t="str">
        <f t="shared" si="0"/>
        <v>是</v>
      </c>
      <c r="G5" s="282" t="str">
        <f t="shared" si="1"/>
        <v>款</v>
      </c>
    </row>
    <row r="6" ht="38" customHeight="1" spans="1:7">
      <c r="A6" s="297" t="s">
        <v>1188</v>
      </c>
      <c r="B6" s="298" t="s">
        <v>1189</v>
      </c>
      <c r="C6" s="299">
        <v>30</v>
      </c>
      <c r="D6" s="299">
        <v>4</v>
      </c>
      <c r="E6" s="91">
        <f t="shared" si="2"/>
        <v>-0.867</v>
      </c>
      <c r="F6" s="267" t="str">
        <f t="shared" si="0"/>
        <v>是</v>
      </c>
      <c r="G6" s="282" t="str">
        <f t="shared" si="1"/>
        <v>项</v>
      </c>
    </row>
    <row r="7" ht="38" customHeight="1" spans="1:7">
      <c r="A7" s="297" t="s">
        <v>1190</v>
      </c>
      <c r="B7" s="298" t="s">
        <v>1191</v>
      </c>
      <c r="C7" s="299">
        <v>21</v>
      </c>
      <c r="D7" s="299"/>
      <c r="E7" s="91">
        <f t="shared" si="2"/>
        <v>-1</v>
      </c>
      <c r="F7" s="267" t="str">
        <f t="shared" si="0"/>
        <v>是</v>
      </c>
      <c r="G7" s="282" t="str">
        <f t="shared" si="1"/>
        <v>项</v>
      </c>
    </row>
    <row r="8" ht="38" hidden="1" customHeight="1" spans="1:7">
      <c r="A8" s="297" t="s">
        <v>1192</v>
      </c>
      <c r="B8" s="298" t="s">
        <v>1193</v>
      </c>
      <c r="C8" s="299"/>
      <c r="D8" s="299"/>
      <c r="E8" s="91" t="str">
        <f t="shared" si="2"/>
        <v/>
      </c>
      <c r="F8" s="267" t="str">
        <f t="shared" si="0"/>
        <v>否</v>
      </c>
      <c r="G8" s="282" t="str">
        <f t="shared" si="1"/>
        <v>项</v>
      </c>
    </row>
    <row r="9" s="275" customFormat="1" ht="38" hidden="1" customHeight="1" spans="1:7">
      <c r="A9" s="297" t="s">
        <v>1194</v>
      </c>
      <c r="B9" s="298" t="s">
        <v>1195</v>
      </c>
      <c r="C9" s="299"/>
      <c r="D9" s="299"/>
      <c r="E9" s="91" t="str">
        <f t="shared" si="2"/>
        <v/>
      </c>
      <c r="F9" s="267" t="str">
        <f t="shared" si="0"/>
        <v>否</v>
      </c>
      <c r="G9" s="282" t="str">
        <f t="shared" si="1"/>
        <v>项</v>
      </c>
    </row>
    <row r="10" ht="38" hidden="1" customHeight="1" spans="1:7">
      <c r="A10" s="297" t="s">
        <v>1196</v>
      </c>
      <c r="B10" s="298" t="s">
        <v>1197</v>
      </c>
      <c r="C10" s="299"/>
      <c r="D10" s="299"/>
      <c r="E10" s="91" t="str">
        <f t="shared" si="2"/>
        <v/>
      </c>
      <c r="F10" s="267" t="str">
        <f t="shared" si="0"/>
        <v>否</v>
      </c>
      <c r="G10" s="282" t="str">
        <f t="shared" si="1"/>
        <v>项</v>
      </c>
    </row>
    <row r="11" ht="38" hidden="1" customHeight="1" spans="1:7">
      <c r="A11" s="297" t="s">
        <v>1198</v>
      </c>
      <c r="B11" s="300" t="s">
        <v>1199</v>
      </c>
      <c r="C11" s="331">
        <f>SUM(C12:C16)</f>
        <v>0</v>
      </c>
      <c r="D11" s="331">
        <f>SUM(D12:D16)</f>
        <v>0</v>
      </c>
      <c r="E11" s="91" t="str">
        <f t="shared" si="2"/>
        <v/>
      </c>
      <c r="F11" s="267" t="str">
        <f t="shared" si="0"/>
        <v>否</v>
      </c>
      <c r="G11" s="282" t="str">
        <f t="shared" si="1"/>
        <v>款</v>
      </c>
    </row>
    <row r="12" s="275" customFormat="1" ht="38" hidden="1" customHeight="1" spans="1:7">
      <c r="A12" s="297" t="s">
        <v>1200</v>
      </c>
      <c r="B12" s="298" t="s">
        <v>1201</v>
      </c>
      <c r="C12" s="299"/>
      <c r="D12" s="299"/>
      <c r="E12" s="91" t="str">
        <f t="shared" si="2"/>
        <v/>
      </c>
      <c r="F12" s="267" t="str">
        <f t="shared" si="0"/>
        <v>否</v>
      </c>
      <c r="G12" s="282" t="str">
        <f t="shared" si="1"/>
        <v>项</v>
      </c>
    </row>
    <row r="13" ht="38" hidden="1" customHeight="1" spans="1:7">
      <c r="A13" s="297" t="s">
        <v>1202</v>
      </c>
      <c r="B13" s="298" t="s">
        <v>1203</v>
      </c>
      <c r="C13" s="299"/>
      <c r="D13" s="299"/>
      <c r="E13" s="91" t="str">
        <f t="shared" si="2"/>
        <v/>
      </c>
      <c r="F13" s="267" t="str">
        <f t="shared" si="0"/>
        <v>否</v>
      </c>
      <c r="G13" s="282" t="str">
        <f t="shared" si="1"/>
        <v>项</v>
      </c>
    </row>
    <row r="14" s="275" customFormat="1" ht="38" hidden="1" customHeight="1" spans="1:7">
      <c r="A14" s="297" t="s">
        <v>1204</v>
      </c>
      <c r="B14" s="298" t="s">
        <v>1205</v>
      </c>
      <c r="C14" s="299"/>
      <c r="D14" s="299"/>
      <c r="E14" s="91" t="str">
        <f t="shared" si="2"/>
        <v/>
      </c>
      <c r="F14" s="267" t="str">
        <f t="shared" si="0"/>
        <v>否</v>
      </c>
      <c r="G14" s="282" t="str">
        <f t="shared" si="1"/>
        <v>项</v>
      </c>
    </row>
    <row r="15" ht="38" hidden="1" customHeight="1" spans="1:7">
      <c r="A15" s="297" t="s">
        <v>1206</v>
      </c>
      <c r="B15" s="298" t="s">
        <v>1207</v>
      </c>
      <c r="C15" s="299"/>
      <c r="D15" s="299"/>
      <c r="E15" s="91" t="str">
        <f t="shared" si="2"/>
        <v/>
      </c>
      <c r="F15" s="267" t="str">
        <f t="shared" si="0"/>
        <v>否</v>
      </c>
      <c r="G15" s="282" t="str">
        <f t="shared" si="1"/>
        <v>项</v>
      </c>
    </row>
    <row r="16" ht="38" hidden="1" customHeight="1" spans="1:7">
      <c r="A16" s="297" t="s">
        <v>1208</v>
      </c>
      <c r="B16" s="298" t="s">
        <v>1209</v>
      </c>
      <c r="C16" s="299"/>
      <c r="D16" s="299"/>
      <c r="E16" s="91" t="str">
        <f t="shared" si="2"/>
        <v/>
      </c>
      <c r="F16" s="267" t="str">
        <f t="shared" si="0"/>
        <v>否</v>
      </c>
      <c r="G16" s="282" t="str">
        <f t="shared" si="1"/>
        <v>项</v>
      </c>
    </row>
    <row r="17" s="275" customFormat="1" ht="38" hidden="1" customHeight="1" spans="1:7">
      <c r="A17" s="297" t="s">
        <v>1210</v>
      </c>
      <c r="B17" s="298" t="s">
        <v>1211</v>
      </c>
      <c r="C17" s="299">
        <f>SUM(C18:C19)</f>
        <v>0</v>
      </c>
      <c r="D17" s="299">
        <f>SUM(D18:D19)</f>
        <v>0</v>
      </c>
      <c r="E17" s="91" t="str">
        <f t="shared" si="2"/>
        <v/>
      </c>
      <c r="F17" s="267" t="str">
        <f t="shared" si="0"/>
        <v>否</v>
      </c>
      <c r="G17" s="282" t="str">
        <f t="shared" si="1"/>
        <v>款</v>
      </c>
    </row>
    <row r="18" s="275" customFormat="1" ht="38" hidden="1" customHeight="1" spans="1:7">
      <c r="A18" s="297" t="s">
        <v>1212</v>
      </c>
      <c r="B18" s="298" t="s">
        <v>1213</v>
      </c>
      <c r="C18" s="299"/>
      <c r="D18" s="299"/>
      <c r="E18" s="91" t="str">
        <f t="shared" si="2"/>
        <v/>
      </c>
      <c r="F18" s="267" t="str">
        <f t="shared" si="0"/>
        <v>否</v>
      </c>
      <c r="G18" s="282" t="str">
        <f t="shared" si="1"/>
        <v>项</v>
      </c>
    </row>
    <row r="19" s="275" customFormat="1" ht="38" hidden="1" customHeight="1" spans="1:7">
      <c r="A19" s="297" t="s">
        <v>1214</v>
      </c>
      <c r="B19" s="298" t="s">
        <v>1215</v>
      </c>
      <c r="C19" s="299"/>
      <c r="D19" s="299"/>
      <c r="E19" s="91" t="str">
        <f t="shared" si="2"/>
        <v/>
      </c>
      <c r="F19" s="267" t="str">
        <f t="shared" si="0"/>
        <v>否</v>
      </c>
      <c r="G19" s="282" t="str">
        <f t="shared" si="1"/>
        <v>项</v>
      </c>
    </row>
    <row r="20" ht="38" customHeight="1" spans="1:7">
      <c r="A20" s="294" t="s">
        <v>60</v>
      </c>
      <c r="B20" s="295" t="s">
        <v>1216</v>
      </c>
      <c r="C20" s="329">
        <f>SUM(C21,C25,C29)</f>
        <v>730</v>
      </c>
      <c r="D20" s="329">
        <f>SUM(D21,D25,D29)</f>
        <v>0</v>
      </c>
      <c r="E20" s="87">
        <f t="shared" si="2"/>
        <v>-1</v>
      </c>
      <c r="F20" s="267" t="str">
        <f t="shared" si="0"/>
        <v>是</v>
      </c>
      <c r="G20" s="282" t="str">
        <f t="shared" si="1"/>
        <v>类</v>
      </c>
    </row>
    <row r="21" s="346" customFormat="1" ht="38" customHeight="1" spans="1:7">
      <c r="A21" s="350" t="s">
        <v>1217</v>
      </c>
      <c r="B21" s="252" t="s">
        <v>1218</v>
      </c>
      <c r="C21" s="351">
        <f>SUM(C22:C24)</f>
        <v>730</v>
      </c>
      <c r="D21" s="351">
        <f>SUM(D22:D24)</f>
        <v>0</v>
      </c>
      <c r="E21" s="91">
        <f t="shared" si="2"/>
        <v>-1</v>
      </c>
      <c r="F21" s="267" t="str">
        <f t="shared" si="0"/>
        <v>是</v>
      </c>
      <c r="G21" s="346" t="str">
        <f t="shared" si="1"/>
        <v>款</v>
      </c>
    </row>
    <row r="22" s="346" customFormat="1" ht="38" customHeight="1" spans="1:7">
      <c r="A22" s="350" t="s">
        <v>1219</v>
      </c>
      <c r="B22" s="352" t="s">
        <v>1220</v>
      </c>
      <c r="C22" s="353">
        <v>546</v>
      </c>
      <c r="D22" s="353"/>
      <c r="E22" s="91">
        <f t="shared" si="2"/>
        <v>-1</v>
      </c>
      <c r="F22" s="267" t="str">
        <f t="shared" si="0"/>
        <v>是</v>
      </c>
      <c r="G22" s="346" t="str">
        <f t="shared" si="1"/>
        <v>项</v>
      </c>
    </row>
    <row r="23" s="346" customFormat="1" ht="38" customHeight="1" spans="1:7">
      <c r="A23" s="350" t="s">
        <v>1221</v>
      </c>
      <c r="B23" s="352" t="s">
        <v>1222</v>
      </c>
      <c r="C23" s="353">
        <v>184</v>
      </c>
      <c r="D23" s="353"/>
      <c r="E23" s="91">
        <f t="shared" si="2"/>
        <v>-1</v>
      </c>
      <c r="F23" s="267" t="str">
        <f t="shared" si="0"/>
        <v>是</v>
      </c>
      <c r="G23" s="346" t="str">
        <f t="shared" si="1"/>
        <v>项</v>
      </c>
    </row>
    <row r="24" ht="38" hidden="1" customHeight="1" spans="1:7">
      <c r="A24" s="297" t="s">
        <v>1223</v>
      </c>
      <c r="B24" s="354" t="s">
        <v>1224</v>
      </c>
      <c r="C24" s="299"/>
      <c r="D24" s="299"/>
      <c r="E24" s="91" t="str">
        <f t="shared" si="2"/>
        <v/>
      </c>
      <c r="F24" s="267" t="str">
        <f t="shared" si="0"/>
        <v>否</v>
      </c>
      <c r="G24" s="282" t="str">
        <f t="shared" si="1"/>
        <v>项</v>
      </c>
    </row>
    <row r="25" ht="38" hidden="1" customHeight="1" spans="1:7">
      <c r="A25" s="297" t="s">
        <v>1225</v>
      </c>
      <c r="B25" s="355" t="s">
        <v>1226</v>
      </c>
      <c r="C25" s="331">
        <f>SUM(C26:C28)</f>
        <v>0</v>
      </c>
      <c r="D25" s="331">
        <f>SUM(D26:D28)</f>
        <v>0</v>
      </c>
      <c r="E25" s="91" t="str">
        <f t="shared" si="2"/>
        <v/>
      </c>
      <c r="F25" s="267" t="str">
        <f t="shared" si="0"/>
        <v>否</v>
      </c>
      <c r="G25" s="282" t="str">
        <f t="shared" si="1"/>
        <v>款</v>
      </c>
    </row>
    <row r="26" s="275" customFormat="1" ht="38" hidden="1" customHeight="1" spans="1:7">
      <c r="A26" s="297" t="s">
        <v>1227</v>
      </c>
      <c r="B26" s="354" t="s">
        <v>1220</v>
      </c>
      <c r="C26" s="299"/>
      <c r="D26" s="299"/>
      <c r="E26" s="91" t="str">
        <f t="shared" si="2"/>
        <v/>
      </c>
      <c r="F26" s="267" t="str">
        <f t="shared" si="0"/>
        <v>否</v>
      </c>
      <c r="G26" s="282" t="str">
        <f t="shared" si="1"/>
        <v>项</v>
      </c>
    </row>
    <row r="27" ht="38" hidden="1" customHeight="1" spans="1:7">
      <c r="A27" s="297" t="s">
        <v>1228</v>
      </c>
      <c r="B27" s="354" t="s">
        <v>1222</v>
      </c>
      <c r="C27" s="299"/>
      <c r="D27" s="299"/>
      <c r="E27" s="91" t="str">
        <f t="shared" si="2"/>
        <v/>
      </c>
      <c r="F27" s="267" t="str">
        <f t="shared" si="0"/>
        <v>否</v>
      </c>
      <c r="G27" s="282" t="str">
        <f t="shared" si="1"/>
        <v>项</v>
      </c>
    </row>
    <row r="28" ht="38" hidden="1" customHeight="1" spans="1:7">
      <c r="A28" s="297" t="s">
        <v>1229</v>
      </c>
      <c r="B28" s="354" t="s">
        <v>1230</v>
      </c>
      <c r="C28" s="299"/>
      <c r="D28" s="299"/>
      <c r="E28" s="91" t="str">
        <f t="shared" si="2"/>
        <v/>
      </c>
      <c r="F28" s="267" t="str">
        <f t="shared" si="0"/>
        <v>否</v>
      </c>
      <c r="G28" s="282" t="str">
        <f t="shared" si="1"/>
        <v>项</v>
      </c>
    </row>
    <row r="29" s="278" customFormat="1" ht="38" hidden="1" customHeight="1" spans="1:7">
      <c r="A29" s="297" t="s">
        <v>1231</v>
      </c>
      <c r="B29" s="355" t="s">
        <v>1232</v>
      </c>
      <c r="C29" s="331">
        <f>SUM(C30:C31)</f>
        <v>0</v>
      </c>
      <c r="D29" s="331">
        <f>SUM(D30:D31)</f>
        <v>0</v>
      </c>
      <c r="E29" s="91" t="str">
        <f t="shared" si="2"/>
        <v/>
      </c>
      <c r="F29" s="267" t="str">
        <f t="shared" si="0"/>
        <v>否</v>
      </c>
      <c r="G29" s="282" t="str">
        <f t="shared" si="1"/>
        <v>款</v>
      </c>
    </row>
    <row r="30" s="275" customFormat="1" ht="38" hidden="1" customHeight="1" spans="1:7">
      <c r="A30" s="297" t="s">
        <v>1233</v>
      </c>
      <c r="B30" s="354" t="s">
        <v>1222</v>
      </c>
      <c r="C30" s="299"/>
      <c r="D30" s="299"/>
      <c r="E30" s="91" t="str">
        <f t="shared" si="2"/>
        <v/>
      </c>
      <c r="F30" s="267" t="str">
        <f t="shared" si="0"/>
        <v>否</v>
      </c>
      <c r="G30" s="282" t="str">
        <f t="shared" si="1"/>
        <v>项</v>
      </c>
    </row>
    <row r="31" s="275" customFormat="1" ht="38" hidden="1" customHeight="1" spans="1:7">
      <c r="A31" s="297" t="s">
        <v>1234</v>
      </c>
      <c r="B31" s="354" t="s">
        <v>1235</v>
      </c>
      <c r="C31" s="299"/>
      <c r="D31" s="299"/>
      <c r="E31" s="91" t="str">
        <f t="shared" si="2"/>
        <v/>
      </c>
      <c r="F31" s="267" t="str">
        <f t="shared" si="0"/>
        <v>否</v>
      </c>
      <c r="G31" s="282" t="str">
        <f t="shared" si="1"/>
        <v>项</v>
      </c>
    </row>
    <row r="32" s="346" customFormat="1" ht="38" customHeight="1" spans="1:7">
      <c r="A32" s="356" t="s">
        <v>64</v>
      </c>
      <c r="B32" s="208" t="s">
        <v>1236</v>
      </c>
      <c r="C32" s="357">
        <f>SUM(C33,C38)</f>
        <v>0</v>
      </c>
      <c r="D32" s="357">
        <f>SUM(D33,D38)</f>
        <v>0</v>
      </c>
      <c r="E32" s="87" t="str">
        <f t="shared" si="2"/>
        <v/>
      </c>
      <c r="F32" s="267" t="str">
        <f t="shared" si="0"/>
        <v>是</v>
      </c>
      <c r="G32" s="346" t="str">
        <f t="shared" si="1"/>
        <v>类</v>
      </c>
    </row>
    <row r="33" ht="38" hidden="1" customHeight="1" spans="1:7">
      <c r="A33" s="297" t="s">
        <v>1237</v>
      </c>
      <c r="B33" s="300" t="s">
        <v>1238</v>
      </c>
      <c r="C33" s="331">
        <f>SUM(C34:C37)</f>
        <v>0</v>
      </c>
      <c r="D33" s="331">
        <f>SUM(D34:D37)</f>
        <v>0</v>
      </c>
      <c r="E33" s="91" t="str">
        <f t="shared" si="2"/>
        <v/>
      </c>
      <c r="F33" s="267" t="str">
        <f t="shared" si="0"/>
        <v>否</v>
      </c>
      <c r="G33" s="282" t="str">
        <f t="shared" si="1"/>
        <v>款</v>
      </c>
    </row>
    <row r="34" s="275" customFormat="1" ht="38" hidden="1" customHeight="1" spans="1:7">
      <c r="A34" s="297">
        <v>2116001</v>
      </c>
      <c r="B34" s="298" t="s">
        <v>1239</v>
      </c>
      <c r="C34" s="299"/>
      <c r="D34" s="299"/>
      <c r="E34" s="91" t="str">
        <f t="shared" si="2"/>
        <v/>
      </c>
      <c r="F34" s="267" t="str">
        <f t="shared" si="0"/>
        <v>否</v>
      </c>
      <c r="G34" s="282" t="str">
        <f t="shared" si="1"/>
        <v>项</v>
      </c>
    </row>
    <row r="35" s="275" customFormat="1" ht="38" hidden="1" customHeight="1" spans="1:7">
      <c r="A35" s="297">
        <v>2116002</v>
      </c>
      <c r="B35" s="298" t="s">
        <v>1240</v>
      </c>
      <c r="C35" s="299"/>
      <c r="D35" s="299"/>
      <c r="E35" s="91" t="str">
        <f t="shared" si="2"/>
        <v/>
      </c>
      <c r="F35" s="267" t="str">
        <f t="shared" si="0"/>
        <v>否</v>
      </c>
      <c r="G35" s="282" t="str">
        <f t="shared" si="1"/>
        <v>项</v>
      </c>
    </row>
    <row r="36" s="275" customFormat="1" ht="38" hidden="1" customHeight="1" spans="1:7">
      <c r="A36" s="297">
        <v>2116003</v>
      </c>
      <c r="B36" s="298" t="s">
        <v>1241</v>
      </c>
      <c r="C36" s="299"/>
      <c r="D36" s="299"/>
      <c r="E36" s="91" t="str">
        <f t="shared" si="2"/>
        <v/>
      </c>
      <c r="F36" s="267" t="str">
        <f t="shared" si="0"/>
        <v>否</v>
      </c>
      <c r="G36" s="282" t="str">
        <f t="shared" si="1"/>
        <v>项</v>
      </c>
    </row>
    <row r="37" s="278" customFormat="1" ht="38" hidden="1" customHeight="1" spans="1:7">
      <c r="A37" s="297">
        <v>2116099</v>
      </c>
      <c r="B37" s="298" t="s">
        <v>1242</v>
      </c>
      <c r="C37" s="299"/>
      <c r="D37" s="299"/>
      <c r="E37" s="91" t="str">
        <f t="shared" si="2"/>
        <v/>
      </c>
      <c r="F37" s="267" t="str">
        <f t="shared" si="0"/>
        <v>否</v>
      </c>
      <c r="G37" s="282" t="str">
        <f t="shared" si="1"/>
        <v>项</v>
      </c>
    </row>
    <row r="38" s="275" customFormat="1" ht="38" hidden="1" customHeight="1" spans="1:7">
      <c r="A38" s="297">
        <v>21161</v>
      </c>
      <c r="B38" s="298" t="s">
        <v>1243</v>
      </c>
      <c r="C38" s="299">
        <f>SUM(C39:C42)</f>
        <v>0</v>
      </c>
      <c r="D38" s="299">
        <f>SUM(D39:D42)</f>
        <v>0</v>
      </c>
      <c r="E38" s="91" t="str">
        <f t="shared" si="2"/>
        <v/>
      </c>
      <c r="F38" s="267" t="str">
        <f t="shared" si="0"/>
        <v>否</v>
      </c>
      <c r="G38" s="282" t="str">
        <f t="shared" si="1"/>
        <v>款</v>
      </c>
    </row>
    <row r="39" ht="38" hidden="1" customHeight="1" spans="1:7">
      <c r="A39" s="297">
        <v>2116101</v>
      </c>
      <c r="B39" s="298" t="s">
        <v>1244</v>
      </c>
      <c r="C39" s="299"/>
      <c r="D39" s="299"/>
      <c r="E39" s="91" t="str">
        <f t="shared" si="2"/>
        <v/>
      </c>
      <c r="F39" s="267" t="str">
        <f t="shared" si="0"/>
        <v>否</v>
      </c>
      <c r="G39" s="282" t="str">
        <f t="shared" si="1"/>
        <v>项</v>
      </c>
    </row>
    <row r="40" ht="38" hidden="1" customHeight="1" spans="1:7">
      <c r="A40" s="297">
        <v>2116102</v>
      </c>
      <c r="B40" s="298" t="s">
        <v>1245</v>
      </c>
      <c r="C40" s="299"/>
      <c r="D40" s="299"/>
      <c r="E40" s="91" t="str">
        <f t="shared" si="2"/>
        <v/>
      </c>
      <c r="F40" s="267" t="str">
        <f t="shared" si="0"/>
        <v>否</v>
      </c>
      <c r="G40" s="282" t="str">
        <f t="shared" si="1"/>
        <v>项</v>
      </c>
    </row>
    <row r="41" ht="38" hidden="1" customHeight="1" spans="1:7">
      <c r="A41" s="297">
        <v>2116103</v>
      </c>
      <c r="B41" s="298" t="s">
        <v>1246</v>
      </c>
      <c r="C41" s="299"/>
      <c r="D41" s="299"/>
      <c r="E41" s="91" t="str">
        <f t="shared" si="2"/>
        <v/>
      </c>
      <c r="F41" s="267" t="str">
        <f t="shared" si="0"/>
        <v>否</v>
      </c>
      <c r="G41" s="282" t="str">
        <f t="shared" si="1"/>
        <v>项</v>
      </c>
    </row>
    <row r="42" ht="38" hidden="1" customHeight="1" spans="1:7">
      <c r="A42" s="297">
        <v>2116104</v>
      </c>
      <c r="B42" s="298" t="s">
        <v>1247</v>
      </c>
      <c r="C42" s="299"/>
      <c r="D42" s="299"/>
      <c r="E42" s="91" t="str">
        <f t="shared" si="2"/>
        <v/>
      </c>
      <c r="F42" s="267" t="str">
        <f t="shared" si="0"/>
        <v>否</v>
      </c>
      <c r="G42" s="282" t="str">
        <f t="shared" si="1"/>
        <v>项</v>
      </c>
    </row>
    <row r="43" s="346" customFormat="1" ht="38" customHeight="1" spans="1:7">
      <c r="A43" s="356" t="s">
        <v>66</v>
      </c>
      <c r="B43" s="208" t="s">
        <v>1248</v>
      </c>
      <c r="C43" s="357">
        <f>SUM(C44,C60,C64,C65,C71,C75,C79,C83,C89,C92)</f>
        <v>29688</v>
      </c>
      <c r="D43" s="357">
        <f>SUM(D44,D60,D64,D65,D71,D75,D79,D83,D89,D92)</f>
        <v>98101</v>
      </c>
      <c r="E43" s="87">
        <f t="shared" si="2"/>
        <v>2.304</v>
      </c>
      <c r="F43" s="267" t="str">
        <f t="shared" si="0"/>
        <v>是</v>
      </c>
      <c r="G43" s="346" t="str">
        <f t="shared" si="1"/>
        <v>类</v>
      </c>
    </row>
    <row r="44" s="346" customFormat="1" ht="38" customHeight="1" spans="1:7">
      <c r="A44" s="350" t="s">
        <v>1249</v>
      </c>
      <c r="B44" s="252" t="s">
        <v>1250</v>
      </c>
      <c r="C44" s="351">
        <f>SUM(C45:C59)</f>
        <v>29688</v>
      </c>
      <c r="D44" s="351">
        <f>SUM(D45:D59)</f>
        <v>96854</v>
      </c>
      <c r="E44" s="91">
        <f t="shared" si="2"/>
        <v>2.262</v>
      </c>
      <c r="F44" s="267" t="str">
        <f t="shared" si="0"/>
        <v>是</v>
      </c>
      <c r="G44" s="346" t="str">
        <f t="shared" si="1"/>
        <v>款</v>
      </c>
    </row>
    <row r="45" s="346" customFormat="1" ht="38" customHeight="1" spans="1:7">
      <c r="A45" s="350" t="s">
        <v>1251</v>
      </c>
      <c r="B45" s="352" t="s">
        <v>1252</v>
      </c>
      <c r="C45" s="353">
        <v>20285</v>
      </c>
      <c r="D45" s="353">
        <v>30990</v>
      </c>
      <c r="E45" s="91">
        <f t="shared" si="2"/>
        <v>0.528</v>
      </c>
      <c r="F45" s="267" t="str">
        <f t="shared" si="0"/>
        <v>是</v>
      </c>
      <c r="G45" s="346" t="str">
        <f t="shared" si="1"/>
        <v>项</v>
      </c>
    </row>
    <row r="46" s="346" customFormat="1" ht="38" customHeight="1" spans="1:7">
      <c r="A46" s="350" t="s">
        <v>1253</v>
      </c>
      <c r="B46" s="352" t="s">
        <v>1254</v>
      </c>
      <c r="C46" s="353">
        <v>1285</v>
      </c>
      <c r="D46" s="353">
        <v>4248</v>
      </c>
      <c r="E46" s="91">
        <f t="shared" si="2"/>
        <v>2.306</v>
      </c>
      <c r="F46" s="267" t="str">
        <f t="shared" si="0"/>
        <v>是</v>
      </c>
      <c r="G46" s="346" t="str">
        <f t="shared" si="1"/>
        <v>项</v>
      </c>
    </row>
    <row r="47" ht="38" hidden="1" customHeight="1" spans="1:7">
      <c r="A47" s="297" t="s">
        <v>1255</v>
      </c>
      <c r="B47" s="298" t="s">
        <v>1256</v>
      </c>
      <c r="C47" s="299">
        <v>0</v>
      </c>
      <c r="D47" s="299"/>
      <c r="E47" s="91" t="str">
        <f t="shared" si="2"/>
        <v/>
      </c>
      <c r="F47" s="267" t="str">
        <f t="shared" si="0"/>
        <v>否</v>
      </c>
      <c r="G47" s="282" t="str">
        <f t="shared" si="1"/>
        <v>项</v>
      </c>
    </row>
    <row r="48" s="346" customFormat="1" ht="38" customHeight="1" spans="1:7">
      <c r="A48" s="350" t="s">
        <v>1257</v>
      </c>
      <c r="B48" s="352" t="s">
        <v>1258</v>
      </c>
      <c r="C48" s="353">
        <v>5</v>
      </c>
      <c r="D48" s="353"/>
      <c r="E48" s="91">
        <f t="shared" si="2"/>
        <v>-1</v>
      </c>
      <c r="F48" s="267" t="str">
        <f t="shared" si="0"/>
        <v>是</v>
      </c>
      <c r="G48" s="346" t="str">
        <f t="shared" si="1"/>
        <v>项</v>
      </c>
    </row>
    <row r="49" ht="38" hidden="1" customHeight="1" spans="1:7">
      <c r="A49" s="297" t="s">
        <v>1259</v>
      </c>
      <c r="B49" s="298" t="s">
        <v>1260</v>
      </c>
      <c r="C49" s="299"/>
      <c r="D49" s="299"/>
      <c r="E49" s="91" t="str">
        <f t="shared" si="2"/>
        <v/>
      </c>
      <c r="F49" s="267" t="str">
        <f t="shared" si="0"/>
        <v>否</v>
      </c>
      <c r="G49" s="282" t="str">
        <f t="shared" si="1"/>
        <v>项</v>
      </c>
    </row>
    <row r="50" ht="38" hidden="1" customHeight="1" spans="1:7">
      <c r="A50" s="297" t="s">
        <v>1261</v>
      </c>
      <c r="B50" s="298" t="s">
        <v>1262</v>
      </c>
      <c r="C50" s="299"/>
      <c r="D50" s="299"/>
      <c r="E50" s="91" t="str">
        <f t="shared" si="2"/>
        <v/>
      </c>
      <c r="F50" s="267" t="str">
        <f t="shared" si="0"/>
        <v>否</v>
      </c>
      <c r="G50" s="282" t="str">
        <f t="shared" si="1"/>
        <v>项</v>
      </c>
    </row>
    <row r="51" ht="38" hidden="1" customHeight="1" spans="1:7">
      <c r="A51" s="297" t="s">
        <v>1263</v>
      </c>
      <c r="B51" s="298" t="s">
        <v>1264</v>
      </c>
      <c r="C51" s="299"/>
      <c r="D51" s="299"/>
      <c r="E51" s="91" t="str">
        <f t="shared" si="2"/>
        <v/>
      </c>
      <c r="F51" s="267" t="str">
        <f t="shared" si="0"/>
        <v>否</v>
      </c>
      <c r="G51" s="282" t="str">
        <f t="shared" si="1"/>
        <v>项</v>
      </c>
    </row>
    <row r="52" ht="38" hidden="1" customHeight="1" spans="1:7">
      <c r="A52" s="297" t="s">
        <v>1265</v>
      </c>
      <c r="B52" s="298" t="s">
        <v>1266</v>
      </c>
      <c r="C52" s="299"/>
      <c r="D52" s="299"/>
      <c r="E52" s="91" t="str">
        <f t="shared" si="2"/>
        <v/>
      </c>
      <c r="F52" s="267" t="str">
        <f t="shared" si="0"/>
        <v>否</v>
      </c>
      <c r="G52" s="282" t="str">
        <f t="shared" si="1"/>
        <v>项</v>
      </c>
    </row>
    <row r="53" s="346" customFormat="1" ht="38" customHeight="1" spans="1:7">
      <c r="A53" s="350" t="s">
        <v>1267</v>
      </c>
      <c r="B53" s="352" t="s">
        <v>1268</v>
      </c>
      <c r="C53" s="353">
        <v>0</v>
      </c>
      <c r="D53" s="353">
        <v>1914</v>
      </c>
      <c r="E53" s="91" t="str">
        <f t="shared" si="2"/>
        <v/>
      </c>
      <c r="F53" s="267" t="str">
        <f t="shared" si="0"/>
        <v>是</v>
      </c>
      <c r="G53" s="346" t="str">
        <f t="shared" si="1"/>
        <v>项</v>
      </c>
    </row>
    <row r="54" ht="38" hidden="1" customHeight="1" spans="1:7">
      <c r="A54" s="297" t="s">
        <v>1269</v>
      </c>
      <c r="B54" s="298" t="s">
        <v>1270</v>
      </c>
      <c r="C54" s="299"/>
      <c r="D54" s="299"/>
      <c r="E54" s="91" t="str">
        <f t="shared" si="2"/>
        <v/>
      </c>
      <c r="F54" s="267" t="str">
        <f t="shared" si="0"/>
        <v>否</v>
      </c>
      <c r="G54" s="282" t="str">
        <f t="shared" si="1"/>
        <v>项</v>
      </c>
    </row>
    <row r="55" ht="38" hidden="1" customHeight="1" spans="1:7">
      <c r="A55" s="297" t="s">
        <v>1271</v>
      </c>
      <c r="B55" s="298" t="s">
        <v>1272</v>
      </c>
      <c r="C55" s="299"/>
      <c r="D55" s="299"/>
      <c r="E55" s="91" t="str">
        <f t="shared" si="2"/>
        <v/>
      </c>
      <c r="F55" s="267" t="str">
        <f t="shared" si="0"/>
        <v>否</v>
      </c>
      <c r="G55" s="282" t="str">
        <f t="shared" si="1"/>
        <v>项</v>
      </c>
    </row>
    <row r="56" s="346" customFormat="1" ht="38" customHeight="1" spans="1:7">
      <c r="A56" s="350" t="s">
        <v>1273</v>
      </c>
      <c r="B56" s="352" t="s">
        <v>1274</v>
      </c>
      <c r="C56" s="353">
        <v>1729</v>
      </c>
      <c r="D56" s="353">
        <v>5893</v>
      </c>
      <c r="E56" s="91"/>
      <c r="F56" s="267" t="str">
        <f t="shared" si="0"/>
        <v>是</v>
      </c>
      <c r="G56" s="346" t="str">
        <f t="shared" si="1"/>
        <v>项</v>
      </c>
    </row>
    <row r="57" ht="38" hidden="1" customHeight="1" spans="1:7">
      <c r="A57" s="297" t="s">
        <v>1275</v>
      </c>
      <c r="B57" s="298" t="s">
        <v>1276</v>
      </c>
      <c r="C57" s="299">
        <v>0</v>
      </c>
      <c r="D57" s="299"/>
      <c r="E57" s="91"/>
      <c r="F57" s="267" t="str">
        <f t="shared" si="0"/>
        <v>否</v>
      </c>
      <c r="G57" s="282" t="str">
        <f t="shared" si="1"/>
        <v>项</v>
      </c>
    </row>
    <row r="58" s="346" customFormat="1" ht="38" customHeight="1" spans="1:7">
      <c r="A58" s="350" t="s">
        <v>1277</v>
      </c>
      <c r="B58" s="352" t="s">
        <v>1278</v>
      </c>
      <c r="C58" s="353">
        <v>313</v>
      </c>
      <c r="D58" s="353">
        <v>4219</v>
      </c>
      <c r="E58" s="91"/>
      <c r="F58" s="267" t="str">
        <f t="shared" si="0"/>
        <v>是</v>
      </c>
      <c r="G58" s="346" t="str">
        <f t="shared" si="1"/>
        <v>项</v>
      </c>
    </row>
    <row r="59" s="346" customFormat="1" ht="38" customHeight="1" spans="1:7">
      <c r="A59" s="350" t="s">
        <v>1279</v>
      </c>
      <c r="B59" s="352" t="s">
        <v>1280</v>
      </c>
      <c r="C59" s="353">
        <v>6071</v>
      </c>
      <c r="D59" s="353">
        <v>49590</v>
      </c>
      <c r="E59" s="91">
        <f t="shared" ref="E59:E71" si="3">IFERROR(D59/C59-1,"")</f>
        <v>7.168</v>
      </c>
      <c r="F59" s="267" t="str">
        <f t="shared" si="0"/>
        <v>是</v>
      </c>
      <c r="G59" s="346" t="str">
        <f t="shared" si="1"/>
        <v>项</v>
      </c>
    </row>
    <row r="60" ht="38" hidden="1" customHeight="1" spans="1:7">
      <c r="A60" s="297" t="s">
        <v>1281</v>
      </c>
      <c r="B60" s="300" t="s">
        <v>1282</v>
      </c>
      <c r="C60" s="331">
        <f>SUM(C61:C63)</f>
        <v>0</v>
      </c>
      <c r="D60" s="331">
        <f>SUM(D61:D63)</f>
        <v>0</v>
      </c>
      <c r="E60" s="91" t="str">
        <f t="shared" si="3"/>
        <v/>
      </c>
      <c r="F60" s="267" t="str">
        <f t="shared" si="0"/>
        <v>否</v>
      </c>
      <c r="G60" s="282" t="str">
        <f t="shared" si="1"/>
        <v>款</v>
      </c>
    </row>
    <row r="61" ht="38" hidden="1" customHeight="1" spans="1:7">
      <c r="A61" s="297" t="s">
        <v>1283</v>
      </c>
      <c r="B61" s="298" t="s">
        <v>1252</v>
      </c>
      <c r="C61" s="299"/>
      <c r="D61" s="299"/>
      <c r="E61" s="91" t="str">
        <f t="shared" si="3"/>
        <v/>
      </c>
      <c r="F61" s="267" t="str">
        <f t="shared" si="0"/>
        <v>否</v>
      </c>
      <c r="G61" s="282" t="str">
        <f t="shared" si="1"/>
        <v>项</v>
      </c>
    </row>
    <row r="62" ht="38" hidden="1" customHeight="1" spans="1:7">
      <c r="A62" s="297" t="s">
        <v>1284</v>
      </c>
      <c r="B62" s="298" t="s">
        <v>1254</v>
      </c>
      <c r="C62" s="299"/>
      <c r="D62" s="299"/>
      <c r="E62" s="91" t="str">
        <f t="shared" si="3"/>
        <v/>
      </c>
      <c r="F62" s="267" t="str">
        <f t="shared" si="0"/>
        <v>否</v>
      </c>
      <c r="G62" s="282" t="str">
        <f t="shared" si="1"/>
        <v>项</v>
      </c>
    </row>
    <row r="63" ht="38" hidden="1" customHeight="1" spans="1:7">
      <c r="A63" s="297" t="s">
        <v>1285</v>
      </c>
      <c r="B63" s="298" t="s">
        <v>1286</v>
      </c>
      <c r="C63" s="299"/>
      <c r="D63" s="299"/>
      <c r="E63" s="91" t="str">
        <f t="shared" si="3"/>
        <v/>
      </c>
      <c r="F63" s="267" t="str">
        <f t="shared" si="0"/>
        <v>否</v>
      </c>
      <c r="G63" s="282" t="str">
        <f t="shared" si="1"/>
        <v>项</v>
      </c>
    </row>
    <row r="64" ht="38" hidden="1" customHeight="1" spans="1:7">
      <c r="A64" s="297" t="s">
        <v>1287</v>
      </c>
      <c r="B64" s="300" t="s">
        <v>1288</v>
      </c>
      <c r="C64" s="331"/>
      <c r="D64" s="331"/>
      <c r="E64" s="91" t="str">
        <f t="shared" si="3"/>
        <v/>
      </c>
      <c r="F64" s="267" t="str">
        <f t="shared" si="0"/>
        <v>否</v>
      </c>
      <c r="G64" s="282" t="str">
        <f t="shared" si="1"/>
        <v>款</v>
      </c>
    </row>
    <row r="65" s="346" customFormat="1" ht="38" customHeight="1" spans="1:7">
      <c r="A65" s="350" t="s">
        <v>1289</v>
      </c>
      <c r="B65" s="252" t="s">
        <v>1290</v>
      </c>
      <c r="C65" s="351">
        <f>SUM(C66:C70)</f>
        <v>0</v>
      </c>
      <c r="D65" s="351">
        <f>SUM(D66:D70)</f>
        <v>1000</v>
      </c>
      <c r="E65" s="91" t="str">
        <f t="shared" si="3"/>
        <v/>
      </c>
      <c r="F65" s="267" t="str">
        <f t="shared" si="0"/>
        <v>是</v>
      </c>
      <c r="G65" s="346" t="str">
        <f t="shared" si="1"/>
        <v>款</v>
      </c>
    </row>
    <row r="66" s="346" customFormat="1" ht="38" customHeight="1" spans="1:7">
      <c r="A66" s="350" t="s">
        <v>1291</v>
      </c>
      <c r="B66" s="352" t="s">
        <v>1292</v>
      </c>
      <c r="C66" s="353"/>
      <c r="D66" s="353">
        <v>1000</v>
      </c>
      <c r="E66" s="91" t="str">
        <f t="shared" si="3"/>
        <v/>
      </c>
      <c r="F66" s="267" t="str">
        <f t="shared" si="0"/>
        <v>是</v>
      </c>
      <c r="G66" s="346" t="str">
        <f t="shared" si="1"/>
        <v>项</v>
      </c>
    </row>
    <row r="67" ht="38" hidden="1" customHeight="1" spans="1:7">
      <c r="A67" s="297" t="s">
        <v>1293</v>
      </c>
      <c r="B67" s="298" t="s">
        <v>1294</v>
      </c>
      <c r="C67" s="299"/>
      <c r="D67" s="299"/>
      <c r="E67" s="91" t="str">
        <f t="shared" si="3"/>
        <v/>
      </c>
      <c r="F67" s="267" t="str">
        <f t="shared" si="0"/>
        <v>否</v>
      </c>
      <c r="G67" s="282" t="str">
        <f t="shared" si="1"/>
        <v>项</v>
      </c>
    </row>
    <row r="68" ht="38" hidden="1" customHeight="1" spans="1:7">
      <c r="A68" s="297" t="s">
        <v>1295</v>
      </c>
      <c r="B68" s="298" t="s">
        <v>1296</v>
      </c>
      <c r="C68" s="299"/>
      <c r="D68" s="299"/>
      <c r="E68" s="91" t="str">
        <f t="shared" si="3"/>
        <v/>
      </c>
      <c r="F68" s="267" t="str">
        <f>IF(LEN(A68)=3,"是",IF(B68&lt;&gt;"",IF(SUM(C68:D68)&lt;&gt;0,"是","否"),"是"))</f>
        <v>否</v>
      </c>
      <c r="G68" s="282" t="str">
        <f>IF(LEN(A68)=3,"类",IF(LEN(A68)=5,"款","项"))</f>
        <v>项</v>
      </c>
    </row>
    <row r="69" ht="38" hidden="1" customHeight="1" spans="1:7">
      <c r="A69" s="297" t="s">
        <v>1297</v>
      </c>
      <c r="B69" s="298" t="s">
        <v>1298</v>
      </c>
      <c r="C69" s="299"/>
      <c r="D69" s="299"/>
      <c r="E69" s="91" t="str">
        <f t="shared" si="3"/>
        <v/>
      </c>
      <c r="F69" s="267" t="str">
        <f>IF(LEN(A69)=3,"是",IF(B69&lt;&gt;"",IF(SUM(C69:D69)&lt;&gt;0,"是","否"),"是"))</f>
        <v>否</v>
      </c>
      <c r="G69" s="282" t="str">
        <f>IF(LEN(A69)=3,"类",IF(LEN(A69)=5,"款","项"))</f>
        <v>项</v>
      </c>
    </row>
    <row r="70" ht="38" hidden="1" customHeight="1" spans="1:7">
      <c r="A70" s="297" t="s">
        <v>1299</v>
      </c>
      <c r="B70" s="298" t="s">
        <v>1300</v>
      </c>
      <c r="C70" s="299"/>
      <c r="D70" s="299"/>
      <c r="E70" s="91" t="str">
        <f t="shared" si="3"/>
        <v/>
      </c>
      <c r="F70" s="267" t="str">
        <f>IF(LEN(A70)=3,"是",IF(B70&lt;&gt;"",IF(SUM(C70:D70)&lt;&gt;0,"是","否"),"是"))</f>
        <v>否</v>
      </c>
      <c r="G70" s="282" t="str">
        <f>IF(LEN(A70)=3,"类",IF(LEN(A70)=5,"款","项"))</f>
        <v>项</v>
      </c>
    </row>
    <row r="71" s="346" customFormat="1" ht="38" customHeight="1" spans="1:7">
      <c r="A71" s="350" t="s">
        <v>1301</v>
      </c>
      <c r="B71" s="252" t="s">
        <v>1302</v>
      </c>
      <c r="C71" s="351">
        <f>SUM(C72:C74)</f>
        <v>0</v>
      </c>
      <c r="D71" s="351">
        <f>SUM(D72:D74)</f>
        <v>247</v>
      </c>
      <c r="E71" s="91" t="str">
        <f t="shared" si="3"/>
        <v/>
      </c>
      <c r="F71" s="267" t="str">
        <f t="shared" ref="F71:F134" si="4">IF(LEN(A71)=3,"是",IF(B71&lt;&gt;"",IF(SUM(C71:D71)&lt;&gt;0,"是","否"),"是"))</f>
        <v>是</v>
      </c>
      <c r="G71" s="346" t="str">
        <f t="shared" ref="G71:G134" si="5">IF(LEN(A71)=3,"类",IF(LEN(A71)=5,"款","项"))</f>
        <v>款</v>
      </c>
    </row>
    <row r="72" s="346" customFormat="1" ht="38" customHeight="1" spans="1:7">
      <c r="A72" s="350" t="s">
        <v>1303</v>
      </c>
      <c r="B72" s="352" t="s">
        <v>1304</v>
      </c>
      <c r="C72" s="353"/>
      <c r="D72" s="353">
        <v>247</v>
      </c>
      <c r="E72" s="91" t="str">
        <f t="shared" ref="E72:E135" si="6">IFERROR(D72/C72-1,"")</f>
        <v/>
      </c>
      <c r="F72" s="267" t="str">
        <f t="shared" si="4"/>
        <v>是</v>
      </c>
      <c r="G72" s="346" t="str">
        <f t="shared" si="5"/>
        <v>项</v>
      </c>
    </row>
    <row r="73" ht="38" hidden="1" customHeight="1" spans="1:7">
      <c r="A73" s="297" t="s">
        <v>1305</v>
      </c>
      <c r="B73" s="298" t="s">
        <v>1306</v>
      </c>
      <c r="C73" s="299"/>
      <c r="D73" s="299"/>
      <c r="E73" s="91" t="str">
        <f t="shared" si="6"/>
        <v/>
      </c>
      <c r="F73" s="267" t="str">
        <f t="shared" si="4"/>
        <v>否</v>
      </c>
      <c r="G73" s="282" t="str">
        <f t="shared" si="5"/>
        <v>项</v>
      </c>
    </row>
    <row r="74" ht="38" hidden="1" customHeight="1" spans="1:7">
      <c r="A74" s="297" t="s">
        <v>1307</v>
      </c>
      <c r="B74" s="298" t="s">
        <v>1308</v>
      </c>
      <c r="C74" s="299"/>
      <c r="D74" s="299"/>
      <c r="E74" s="91" t="str">
        <f t="shared" si="6"/>
        <v/>
      </c>
      <c r="F74" s="267" t="str">
        <f t="shared" si="4"/>
        <v>否</v>
      </c>
      <c r="G74" s="282" t="str">
        <f t="shared" si="5"/>
        <v>项</v>
      </c>
    </row>
    <row r="75" ht="38" hidden="1" customHeight="1" spans="1:7">
      <c r="A75" s="297" t="s">
        <v>1309</v>
      </c>
      <c r="B75" s="300" t="s">
        <v>1310</v>
      </c>
      <c r="C75" s="331">
        <f>SUM(C76:C78)</f>
        <v>0</v>
      </c>
      <c r="D75" s="331">
        <f>SUM(D76:D78)</f>
        <v>0</v>
      </c>
      <c r="E75" s="91" t="str">
        <f t="shared" si="6"/>
        <v/>
      </c>
      <c r="F75" s="267" t="str">
        <f t="shared" si="4"/>
        <v>否</v>
      </c>
      <c r="G75" s="282" t="str">
        <f t="shared" si="5"/>
        <v>款</v>
      </c>
    </row>
    <row r="76" ht="38" hidden="1" customHeight="1" spans="1:7">
      <c r="A76" s="297" t="s">
        <v>1311</v>
      </c>
      <c r="B76" s="298" t="s">
        <v>1252</v>
      </c>
      <c r="C76" s="299"/>
      <c r="D76" s="299"/>
      <c r="E76" s="91" t="str">
        <f t="shared" si="6"/>
        <v/>
      </c>
      <c r="F76" s="267" t="str">
        <f t="shared" si="4"/>
        <v>否</v>
      </c>
      <c r="G76" s="282" t="str">
        <f t="shared" si="5"/>
        <v>项</v>
      </c>
    </row>
    <row r="77" ht="38" hidden="1" customHeight="1" spans="1:7">
      <c r="A77" s="297" t="s">
        <v>1312</v>
      </c>
      <c r="B77" s="298" t="s">
        <v>1254</v>
      </c>
      <c r="C77" s="299"/>
      <c r="D77" s="299"/>
      <c r="E77" s="91" t="str">
        <f t="shared" si="6"/>
        <v/>
      </c>
      <c r="F77" s="267" t="str">
        <f t="shared" si="4"/>
        <v>否</v>
      </c>
      <c r="G77" s="282" t="str">
        <f t="shared" si="5"/>
        <v>项</v>
      </c>
    </row>
    <row r="78" ht="38" hidden="1" customHeight="1" spans="1:7">
      <c r="A78" s="297" t="s">
        <v>1313</v>
      </c>
      <c r="B78" s="298" t="s">
        <v>1314</v>
      </c>
      <c r="C78" s="299"/>
      <c r="D78" s="299"/>
      <c r="E78" s="91" t="str">
        <f t="shared" si="6"/>
        <v/>
      </c>
      <c r="F78" s="267" t="str">
        <f t="shared" si="4"/>
        <v>否</v>
      </c>
      <c r="G78" s="282" t="str">
        <f t="shared" si="5"/>
        <v>项</v>
      </c>
    </row>
    <row r="79" ht="38" hidden="1" customHeight="1" spans="1:7">
      <c r="A79" s="297" t="s">
        <v>1315</v>
      </c>
      <c r="B79" s="300" t="s">
        <v>1316</v>
      </c>
      <c r="C79" s="331">
        <f>SUM(C80:C82)</f>
        <v>0</v>
      </c>
      <c r="D79" s="331">
        <f>SUM(D80:D82)</f>
        <v>0</v>
      </c>
      <c r="E79" s="91" t="str">
        <f t="shared" si="6"/>
        <v/>
      </c>
      <c r="F79" s="267" t="str">
        <f t="shared" si="4"/>
        <v>否</v>
      </c>
      <c r="G79" s="282" t="str">
        <f t="shared" si="5"/>
        <v>款</v>
      </c>
    </row>
    <row r="80" ht="38" hidden="1" customHeight="1" spans="1:7">
      <c r="A80" s="297" t="s">
        <v>1317</v>
      </c>
      <c r="B80" s="298" t="s">
        <v>1252</v>
      </c>
      <c r="C80" s="299"/>
      <c r="D80" s="299"/>
      <c r="E80" s="91" t="str">
        <f t="shared" si="6"/>
        <v/>
      </c>
      <c r="F80" s="267" t="str">
        <f t="shared" si="4"/>
        <v>否</v>
      </c>
      <c r="G80" s="282" t="str">
        <f t="shared" si="5"/>
        <v>项</v>
      </c>
    </row>
    <row r="81" ht="38" hidden="1" customHeight="1" spans="1:7">
      <c r="A81" s="297" t="s">
        <v>1318</v>
      </c>
      <c r="B81" s="298" t="s">
        <v>1254</v>
      </c>
      <c r="C81" s="299"/>
      <c r="D81" s="299"/>
      <c r="E81" s="91" t="str">
        <f t="shared" si="6"/>
        <v/>
      </c>
      <c r="F81" s="267" t="str">
        <f t="shared" si="4"/>
        <v>否</v>
      </c>
      <c r="G81" s="282" t="str">
        <f t="shared" si="5"/>
        <v>项</v>
      </c>
    </row>
    <row r="82" s="275" customFormat="1" ht="38" hidden="1" customHeight="1" spans="1:7">
      <c r="A82" s="297" t="s">
        <v>1319</v>
      </c>
      <c r="B82" s="298" t="s">
        <v>1320</v>
      </c>
      <c r="C82" s="299"/>
      <c r="D82" s="299"/>
      <c r="E82" s="91" t="str">
        <f t="shared" si="6"/>
        <v/>
      </c>
      <c r="F82" s="267" t="str">
        <f t="shared" si="4"/>
        <v>否</v>
      </c>
      <c r="G82" s="282" t="str">
        <f t="shared" si="5"/>
        <v>项</v>
      </c>
    </row>
    <row r="83" s="275" customFormat="1" ht="38" hidden="1" customHeight="1" spans="1:7">
      <c r="A83" s="297" t="s">
        <v>1321</v>
      </c>
      <c r="B83" s="300" t="s">
        <v>1322</v>
      </c>
      <c r="C83" s="331">
        <f>SUM(C84:C88)</f>
        <v>0</v>
      </c>
      <c r="D83" s="331">
        <f>SUM(D84:D88)</f>
        <v>0</v>
      </c>
      <c r="E83" s="91" t="str">
        <f t="shared" si="6"/>
        <v/>
      </c>
      <c r="F83" s="267" t="str">
        <f t="shared" si="4"/>
        <v>否</v>
      </c>
      <c r="G83" s="282" t="str">
        <f t="shared" si="5"/>
        <v>款</v>
      </c>
    </row>
    <row r="84" s="275" customFormat="1" ht="38" hidden="1" customHeight="1" spans="1:7">
      <c r="A84" s="297" t="s">
        <v>1323</v>
      </c>
      <c r="B84" s="298" t="s">
        <v>1292</v>
      </c>
      <c r="C84" s="299"/>
      <c r="D84" s="299"/>
      <c r="E84" s="91" t="str">
        <f t="shared" si="6"/>
        <v/>
      </c>
      <c r="F84" s="267" t="str">
        <f t="shared" si="4"/>
        <v>否</v>
      </c>
      <c r="G84" s="282" t="str">
        <f t="shared" si="5"/>
        <v>项</v>
      </c>
    </row>
    <row r="85" s="275" customFormat="1" ht="38" hidden="1" customHeight="1" spans="1:7">
      <c r="A85" s="297" t="s">
        <v>1324</v>
      </c>
      <c r="B85" s="298" t="s">
        <v>1294</v>
      </c>
      <c r="C85" s="299"/>
      <c r="D85" s="299"/>
      <c r="E85" s="91" t="str">
        <f t="shared" si="6"/>
        <v/>
      </c>
      <c r="F85" s="267" t="str">
        <f t="shared" si="4"/>
        <v>否</v>
      </c>
      <c r="G85" s="282" t="str">
        <f t="shared" si="5"/>
        <v>项</v>
      </c>
    </row>
    <row r="86" s="275" customFormat="1" ht="38" hidden="1" customHeight="1" spans="1:7">
      <c r="A86" s="297" t="s">
        <v>1325</v>
      </c>
      <c r="B86" s="298" t="s">
        <v>1296</v>
      </c>
      <c r="C86" s="299"/>
      <c r="D86" s="299"/>
      <c r="E86" s="91" t="str">
        <f t="shared" si="6"/>
        <v/>
      </c>
      <c r="F86" s="267" t="str">
        <f t="shared" si="4"/>
        <v>否</v>
      </c>
      <c r="G86" s="282" t="str">
        <f t="shared" si="5"/>
        <v>项</v>
      </c>
    </row>
    <row r="87" s="275" customFormat="1" ht="38" hidden="1" customHeight="1" spans="1:7">
      <c r="A87" s="297" t="s">
        <v>1326</v>
      </c>
      <c r="B87" s="298" t="s">
        <v>1298</v>
      </c>
      <c r="C87" s="299"/>
      <c r="D87" s="299"/>
      <c r="E87" s="91" t="str">
        <f t="shared" si="6"/>
        <v/>
      </c>
      <c r="F87" s="267" t="str">
        <f t="shared" si="4"/>
        <v>否</v>
      </c>
      <c r="G87" s="282" t="str">
        <f t="shared" si="5"/>
        <v>项</v>
      </c>
    </row>
    <row r="88" s="275" customFormat="1" ht="38" hidden="1" customHeight="1" spans="1:7">
      <c r="A88" s="297" t="s">
        <v>1327</v>
      </c>
      <c r="B88" s="298" t="s">
        <v>1328</v>
      </c>
      <c r="C88" s="299"/>
      <c r="D88" s="299"/>
      <c r="E88" s="91" t="str">
        <f t="shared" si="6"/>
        <v/>
      </c>
      <c r="F88" s="267" t="str">
        <f t="shared" si="4"/>
        <v>否</v>
      </c>
      <c r="G88" s="282" t="str">
        <f t="shared" si="5"/>
        <v>项</v>
      </c>
    </row>
    <row r="89" s="275" customFormat="1" ht="38" hidden="1" customHeight="1" spans="1:7">
      <c r="A89" s="297" t="s">
        <v>1329</v>
      </c>
      <c r="B89" s="300" t="s">
        <v>1330</v>
      </c>
      <c r="C89" s="331">
        <f>SUM(C90:C91)</f>
        <v>0</v>
      </c>
      <c r="D89" s="331">
        <f>SUM(D90:D91)</f>
        <v>0</v>
      </c>
      <c r="E89" s="91" t="str">
        <f t="shared" si="6"/>
        <v/>
      </c>
      <c r="F89" s="267" t="str">
        <f t="shared" si="4"/>
        <v>否</v>
      </c>
      <c r="G89" s="282" t="str">
        <f t="shared" si="5"/>
        <v>款</v>
      </c>
    </row>
    <row r="90" s="275" customFormat="1" ht="38" hidden="1" customHeight="1" spans="1:7">
      <c r="A90" s="297" t="s">
        <v>1331</v>
      </c>
      <c r="B90" s="298" t="s">
        <v>1304</v>
      </c>
      <c r="C90" s="299"/>
      <c r="D90" s="299"/>
      <c r="E90" s="91" t="str">
        <f t="shared" si="6"/>
        <v/>
      </c>
      <c r="F90" s="267" t="str">
        <f t="shared" si="4"/>
        <v>否</v>
      </c>
      <c r="G90" s="282" t="str">
        <f t="shared" si="5"/>
        <v>项</v>
      </c>
    </row>
    <row r="91" s="275" customFormat="1" ht="38" hidden="1" customHeight="1" spans="1:7">
      <c r="A91" s="297" t="s">
        <v>1332</v>
      </c>
      <c r="B91" s="298" t="s">
        <v>1333</v>
      </c>
      <c r="C91" s="299"/>
      <c r="D91" s="299"/>
      <c r="E91" s="91" t="str">
        <f t="shared" si="6"/>
        <v/>
      </c>
      <c r="F91" s="267" t="str">
        <f t="shared" si="4"/>
        <v>否</v>
      </c>
      <c r="G91" s="282" t="str">
        <f t="shared" si="5"/>
        <v>项</v>
      </c>
    </row>
    <row r="92" s="275" customFormat="1" ht="38" hidden="1" customHeight="1" spans="1:7">
      <c r="A92" s="297" t="s">
        <v>1334</v>
      </c>
      <c r="B92" s="300" t="s">
        <v>1335</v>
      </c>
      <c r="C92" s="331">
        <f>SUM(C93:C100)</f>
        <v>0</v>
      </c>
      <c r="D92" s="331">
        <f>SUM(D93:D100)</f>
        <v>0</v>
      </c>
      <c r="E92" s="91" t="str">
        <f t="shared" si="6"/>
        <v/>
      </c>
      <c r="F92" s="267" t="str">
        <f t="shared" si="4"/>
        <v>否</v>
      </c>
      <c r="G92" s="282" t="str">
        <f t="shared" si="5"/>
        <v>款</v>
      </c>
    </row>
    <row r="93" s="275" customFormat="1" ht="38" hidden="1" customHeight="1" spans="1:7">
      <c r="A93" s="297" t="s">
        <v>1336</v>
      </c>
      <c r="B93" s="298" t="s">
        <v>1252</v>
      </c>
      <c r="C93" s="299"/>
      <c r="D93" s="299"/>
      <c r="E93" s="91" t="str">
        <f t="shared" si="6"/>
        <v/>
      </c>
      <c r="F93" s="267" t="str">
        <f t="shared" si="4"/>
        <v>否</v>
      </c>
      <c r="G93" s="282" t="str">
        <f t="shared" si="5"/>
        <v>项</v>
      </c>
    </row>
    <row r="94" s="275" customFormat="1" ht="38" hidden="1" customHeight="1" spans="1:7">
      <c r="A94" s="297" t="s">
        <v>1337</v>
      </c>
      <c r="B94" s="298" t="s">
        <v>1254</v>
      </c>
      <c r="C94" s="299"/>
      <c r="D94" s="299"/>
      <c r="E94" s="91" t="str">
        <f t="shared" si="6"/>
        <v/>
      </c>
      <c r="F94" s="267" t="str">
        <f t="shared" si="4"/>
        <v>否</v>
      </c>
      <c r="G94" s="282" t="str">
        <f t="shared" si="5"/>
        <v>项</v>
      </c>
    </row>
    <row r="95" s="275" customFormat="1" ht="38" hidden="1" customHeight="1" spans="1:7">
      <c r="A95" s="297" t="s">
        <v>1338</v>
      </c>
      <c r="B95" s="298" t="s">
        <v>1256</v>
      </c>
      <c r="C95" s="299"/>
      <c r="D95" s="299"/>
      <c r="E95" s="91" t="str">
        <f t="shared" si="6"/>
        <v/>
      </c>
      <c r="F95" s="267" t="str">
        <f t="shared" si="4"/>
        <v>否</v>
      </c>
      <c r="G95" s="282" t="str">
        <f t="shared" si="5"/>
        <v>项</v>
      </c>
    </row>
    <row r="96" s="275" customFormat="1" ht="38" hidden="1" customHeight="1" spans="1:7">
      <c r="A96" s="297" t="s">
        <v>1339</v>
      </c>
      <c r="B96" s="298" t="s">
        <v>1258</v>
      </c>
      <c r="C96" s="299"/>
      <c r="D96" s="299"/>
      <c r="E96" s="91" t="str">
        <f t="shared" si="6"/>
        <v/>
      </c>
      <c r="F96" s="267" t="str">
        <f t="shared" si="4"/>
        <v>否</v>
      </c>
      <c r="G96" s="282" t="str">
        <f t="shared" si="5"/>
        <v>项</v>
      </c>
    </row>
    <row r="97" ht="38" hidden="1" customHeight="1" spans="1:7">
      <c r="A97" s="297" t="s">
        <v>1340</v>
      </c>
      <c r="B97" s="298" t="s">
        <v>1264</v>
      </c>
      <c r="C97" s="299"/>
      <c r="D97" s="299"/>
      <c r="E97" s="91" t="str">
        <f t="shared" si="6"/>
        <v/>
      </c>
      <c r="F97" s="267" t="str">
        <f t="shared" si="4"/>
        <v>否</v>
      </c>
      <c r="G97" s="282" t="str">
        <f t="shared" si="5"/>
        <v>项</v>
      </c>
    </row>
    <row r="98" ht="38" hidden="1" customHeight="1" spans="1:7">
      <c r="A98" s="297" t="s">
        <v>1341</v>
      </c>
      <c r="B98" s="298" t="s">
        <v>1268</v>
      </c>
      <c r="C98" s="299"/>
      <c r="D98" s="299"/>
      <c r="E98" s="91" t="str">
        <f t="shared" si="6"/>
        <v/>
      </c>
      <c r="F98" s="267" t="str">
        <f t="shared" si="4"/>
        <v>否</v>
      </c>
      <c r="G98" s="282" t="str">
        <f t="shared" si="5"/>
        <v>项</v>
      </c>
    </row>
    <row r="99" ht="38" hidden="1" customHeight="1" spans="1:7">
      <c r="A99" s="297" t="s">
        <v>1342</v>
      </c>
      <c r="B99" s="298" t="s">
        <v>1270</v>
      </c>
      <c r="C99" s="299"/>
      <c r="D99" s="299"/>
      <c r="E99" s="91" t="str">
        <f t="shared" si="6"/>
        <v/>
      </c>
      <c r="F99" s="267" t="str">
        <f t="shared" si="4"/>
        <v>否</v>
      </c>
      <c r="G99" s="282" t="str">
        <f t="shared" si="5"/>
        <v>项</v>
      </c>
    </row>
    <row r="100" s="275" customFormat="1" ht="38" hidden="1" customHeight="1" spans="1:7">
      <c r="A100" s="297" t="s">
        <v>1343</v>
      </c>
      <c r="B100" s="298" t="s">
        <v>1344</v>
      </c>
      <c r="C100" s="299"/>
      <c r="D100" s="299"/>
      <c r="E100" s="91" t="str">
        <f t="shared" si="6"/>
        <v/>
      </c>
      <c r="F100" s="267" t="str">
        <f t="shared" si="4"/>
        <v>否</v>
      </c>
      <c r="G100" s="282" t="str">
        <f t="shared" si="5"/>
        <v>项</v>
      </c>
    </row>
    <row r="101" s="347" customFormat="1" ht="38" customHeight="1" spans="1:7">
      <c r="A101" s="356" t="s">
        <v>68</v>
      </c>
      <c r="B101" s="208" t="s">
        <v>1345</v>
      </c>
      <c r="C101" s="357">
        <f>SUM(C102,C107,C112,C117,C125,C120,C129,C133)</f>
        <v>1178</v>
      </c>
      <c r="D101" s="357">
        <f>SUM(D102,D107,D112,D117,D125,D120,D129,D133)</f>
        <v>14707</v>
      </c>
      <c r="E101" s="87">
        <f t="shared" si="6"/>
        <v>11.485</v>
      </c>
      <c r="F101" s="267" t="str">
        <f t="shared" si="4"/>
        <v>是</v>
      </c>
      <c r="G101" s="346" t="str">
        <f t="shared" si="5"/>
        <v>类</v>
      </c>
    </row>
    <row r="102" s="346" customFormat="1" ht="38" customHeight="1" spans="1:7">
      <c r="A102" s="350" t="s">
        <v>1346</v>
      </c>
      <c r="B102" s="252" t="s">
        <v>1347</v>
      </c>
      <c r="C102" s="351">
        <f>SUM(C103:C106)</f>
        <v>1178</v>
      </c>
      <c r="D102" s="351">
        <f>SUM(D103:D106)</f>
        <v>12349</v>
      </c>
      <c r="E102" s="91">
        <f t="shared" si="6"/>
        <v>9.483</v>
      </c>
      <c r="F102" s="267" t="str">
        <f t="shared" si="4"/>
        <v>是</v>
      </c>
      <c r="G102" s="346" t="str">
        <f t="shared" si="5"/>
        <v>款</v>
      </c>
    </row>
    <row r="103" s="347" customFormat="1" ht="38" customHeight="1" spans="1:7">
      <c r="A103" s="350" t="s">
        <v>1348</v>
      </c>
      <c r="B103" s="352" t="s">
        <v>1222</v>
      </c>
      <c r="C103" s="353">
        <v>1030</v>
      </c>
      <c r="D103" s="353">
        <v>11435</v>
      </c>
      <c r="E103" s="91">
        <f t="shared" si="6"/>
        <v>10.102</v>
      </c>
      <c r="F103" s="267" t="str">
        <f t="shared" si="4"/>
        <v>是</v>
      </c>
      <c r="G103" s="346" t="str">
        <f t="shared" si="5"/>
        <v>项</v>
      </c>
    </row>
    <row r="104" s="275" customFormat="1" ht="38" hidden="1" customHeight="1" spans="1:7">
      <c r="A104" s="297" t="s">
        <v>1349</v>
      </c>
      <c r="B104" s="298" t="s">
        <v>1350</v>
      </c>
      <c r="C104" s="299">
        <v>0</v>
      </c>
      <c r="D104" s="299"/>
      <c r="E104" s="91" t="str">
        <f t="shared" si="6"/>
        <v/>
      </c>
      <c r="F104" s="267" t="str">
        <f t="shared" si="4"/>
        <v>否</v>
      </c>
      <c r="G104" s="282" t="str">
        <f t="shared" si="5"/>
        <v>项</v>
      </c>
    </row>
    <row r="105" s="275" customFormat="1" ht="38" hidden="1" customHeight="1" spans="1:7">
      <c r="A105" s="297" t="s">
        <v>1351</v>
      </c>
      <c r="B105" s="298" t="s">
        <v>1352</v>
      </c>
      <c r="C105" s="299">
        <v>0</v>
      </c>
      <c r="D105" s="299"/>
      <c r="E105" s="91" t="str">
        <f t="shared" si="6"/>
        <v/>
      </c>
      <c r="F105" s="267" t="str">
        <f t="shared" si="4"/>
        <v>否</v>
      </c>
      <c r="G105" s="282" t="str">
        <f t="shared" si="5"/>
        <v>项</v>
      </c>
    </row>
    <row r="106" s="347" customFormat="1" ht="38" customHeight="1" spans="1:7">
      <c r="A106" s="350" t="s">
        <v>1353</v>
      </c>
      <c r="B106" s="352" t="s">
        <v>1354</v>
      </c>
      <c r="C106" s="353">
        <v>148</v>
      </c>
      <c r="D106" s="353">
        <v>914</v>
      </c>
      <c r="E106" s="91">
        <f t="shared" si="6"/>
        <v>5.176</v>
      </c>
      <c r="F106" s="267" t="str">
        <f t="shared" si="4"/>
        <v>是</v>
      </c>
      <c r="G106" s="346" t="str">
        <f t="shared" si="5"/>
        <v>项</v>
      </c>
    </row>
    <row r="107" s="275" customFormat="1" ht="38" hidden="1" customHeight="1" spans="1:7">
      <c r="A107" s="297" t="s">
        <v>1355</v>
      </c>
      <c r="B107" s="298" t="s">
        <v>1356</v>
      </c>
      <c r="C107" s="299">
        <f>SUM(C108:C111)</f>
        <v>0</v>
      </c>
      <c r="D107" s="299">
        <f>SUM(D108:D111)</f>
        <v>0</v>
      </c>
      <c r="E107" s="91" t="str">
        <f t="shared" si="6"/>
        <v/>
      </c>
      <c r="F107" s="267" t="str">
        <f t="shared" si="4"/>
        <v>否</v>
      </c>
      <c r="G107" s="282" t="str">
        <f t="shared" si="5"/>
        <v>款</v>
      </c>
    </row>
    <row r="108" ht="38" hidden="1" customHeight="1" spans="1:7">
      <c r="A108" s="297" t="s">
        <v>1357</v>
      </c>
      <c r="B108" s="298" t="s">
        <v>1222</v>
      </c>
      <c r="C108" s="299"/>
      <c r="D108" s="299"/>
      <c r="E108" s="91" t="str">
        <f t="shared" si="6"/>
        <v/>
      </c>
      <c r="F108" s="267" t="str">
        <f t="shared" si="4"/>
        <v>否</v>
      </c>
      <c r="G108" s="282" t="str">
        <f t="shared" si="5"/>
        <v>项</v>
      </c>
    </row>
    <row r="109" s="275" customFormat="1" ht="38" hidden="1" customHeight="1" spans="1:7">
      <c r="A109" s="297" t="s">
        <v>1358</v>
      </c>
      <c r="B109" s="298" t="s">
        <v>1350</v>
      </c>
      <c r="C109" s="299"/>
      <c r="D109" s="299"/>
      <c r="E109" s="91" t="str">
        <f t="shared" si="6"/>
        <v/>
      </c>
      <c r="F109" s="267" t="str">
        <f t="shared" si="4"/>
        <v>否</v>
      </c>
      <c r="G109" s="282" t="str">
        <f t="shared" si="5"/>
        <v>项</v>
      </c>
    </row>
    <row r="110" s="275" customFormat="1" ht="38" hidden="1" customHeight="1" spans="1:7">
      <c r="A110" s="297" t="s">
        <v>1359</v>
      </c>
      <c r="B110" s="298" t="s">
        <v>1360</v>
      </c>
      <c r="C110" s="299"/>
      <c r="D110" s="299"/>
      <c r="E110" s="91" t="str">
        <f t="shared" si="6"/>
        <v/>
      </c>
      <c r="F110" s="267" t="str">
        <f t="shared" si="4"/>
        <v>否</v>
      </c>
      <c r="G110" s="282" t="str">
        <f t="shared" si="5"/>
        <v>项</v>
      </c>
    </row>
    <row r="111" s="275" customFormat="1" ht="38" hidden="1" customHeight="1" spans="1:7">
      <c r="A111" s="297" t="s">
        <v>1361</v>
      </c>
      <c r="B111" s="298" t="s">
        <v>1362</v>
      </c>
      <c r="C111" s="299"/>
      <c r="D111" s="299"/>
      <c r="E111" s="91" t="str">
        <f t="shared" si="6"/>
        <v/>
      </c>
      <c r="F111" s="267" t="str">
        <f t="shared" si="4"/>
        <v>否</v>
      </c>
      <c r="G111" s="282" t="str">
        <f t="shared" si="5"/>
        <v>项</v>
      </c>
    </row>
    <row r="112" ht="38" hidden="1" customHeight="1" spans="1:7">
      <c r="A112" s="297" t="s">
        <v>1363</v>
      </c>
      <c r="B112" s="300" t="s">
        <v>1364</v>
      </c>
      <c r="C112" s="331">
        <f>SUM(C113:C116)</f>
        <v>0</v>
      </c>
      <c r="D112" s="331">
        <f>SUM(D113:D116)</f>
        <v>0</v>
      </c>
      <c r="E112" s="91" t="str">
        <f t="shared" si="6"/>
        <v/>
      </c>
      <c r="F112" s="267" t="str">
        <f t="shared" si="4"/>
        <v>否</v>
      </c>
      <c r="G112" s="282" t="str">
        <f t="shared" si="5"/>
        <v>款</v>
      </c>
    </row>
    <row r="113" s="275" customFormat="1" ht="38" hidden="1" customHeight="1" spans="1:7">
      <c r="A113" s="297" t="s">
        <v>1365</v>
      </c>
      <c r="B113" s="298" t="s">
        <v>1366</v>
      </c>
      <c r="C113" s="299"/>
      <c r="D113" s="299"/>
      <c r="E113" s="91" t="str">
        <f t="shared" si="6"/>
        <v/>
      </c>
      <c r="F113" s="267" t="str">
        <f t="shared" si="4"/>
        <v>否</v>
      </c>
      <c r="G113" s="282" t="str">
        <f t="shared" si="5"/>
        <v>项</v>
      </c>
    </row>
    <row r="114" s="275" customFormat="1" ht="38" hidden="1" customHeight="1" spans="1:7">
      <c r="A114" s="297" t="s">
        <v>1367</v>
      </c>
      <c r="B114" s="298" t="s">
        <v>1368</v>
      </c>
      <c r="C114" s="299"/>
      <c r="D114" s="299"/>
      <c r="E114" s="91" t="str">
        <f t="shared" si="6"/>
        <v/>
      </c>
      <c r="F114" s="267" t="str">
        <f t="shared" si="4"/>
        <v>否</v>
      </c>
      <c r="G114" s="282" t="str">
        <f t="shared" si="5"/>
        <v>项</v>
      </c>
    </row>
    <row r="115" s="275" customFormat="1" ht="38" hidden="1" customHeight="1" spans="1:7">
      <c r="A115" s="297" t="s">
        <v>1369</v>
      </c>
      <c r="B115" s="298" t="s">
        <v>1370</v>
      </c>
      <c r="C115" s="299"/>
      <c r="D115" s="299"/>
      <c r="E115" s="91" t="str">
        <f t="shared" si="6"/>
        <v/>
      </c>
      <c r="F115" s="267" t="str">
        <f t="shared" si="4"/>
        <v>否</v>
      </c>
      <c r="G115" s="282" t="str">
        <f t="shared" si="5"/>
        <v>项</v>
      </c>
    </row>
    <row r="116" ht="38" hidden="1" customHeight="1" spans="1:7">
      <c r="A116" s="297" t="s">
        <v>1371</v>
      </c>
      <c r="B116" s="298" t="s">
        <v>1372</v>
      </c>
      <c r="C116" s="299"/>
      <c r="D116" s="299"/>
      <c r="E116" s="91" t="str">
        <f t="shared" si="6"/>
        <v/>
      </c>
      <c r="F116" s="267" t="str">
        <f t="shared" si="4"/>
        <v>否</v>
      </c>
      <c r="G116" s="282" t="str">
        <f t="shared" si="5"/>
        <v>项</v>
      </c>
    </row>
    <row r="117" s="275" customFormat="1" ht="38" hidden="1" customHeight="1" spans="1:7">
      <c r="A117" s="305">
        <v>21370</v>
      </c>
      <c r="B117" s="300" t="s">
        <v>1373</v>
      </c>
      <c r="C117" s="331">
        <f>SUM(C118:C119)</f>
        <v>0</v>
      </c>
      <c r="D117" s="331">
        <f>SUM(D118:D119)</f>
        <v>0</v>
      </c>
      <c r="E117" s="91" t="str">
        <f t="shared" si="6"/>
        <v/>
      </c>
      <c r="F117" s="267" t="str">
        <f t="shared" si="4"/>
        <v>否</v>
      </c>
      <c r="G117" s="282" t="str">
        <f t="shared" si="5"/>
        <v>款</v>
      </c>
    </row>
    <row r="118" s="275" customFormat="1" ht="38" hidden="1" customHeight="1" spans="1:7">
      <c r="A118" s="305">
        <v>2137001</v>
      </c>
      <c r="B118" s="298" t="s">
        <v>1222</v>
      </c>
      <c r="C118" s="299"/>
      <c r="D118" s="299"/>
      <c r="E118" s="91" t="str">
        <f t="shared" si="6"/>
        <v/>
      </c>
      <c r="F118" s="267" t="str">
        <f t="shared" si="4"/>
        <v>否</v>
      </c>
      <c r="G118" s="282" t="str">
        <f t="shared" si="5"/>
        <v>项</v>
      </c>
    </row>
    <row r="119" ht="38" hidden="1" customHeight="1" spans="1:7">
      <c r="A119" s="305">
        <v>2137099</v>
      </c>
      <c r="B119" s="298" t="s">
        <v>1374</v>
      </c>
      <c r="C119" s="299"/>
      <c r="D119" s="299"/>
      <c r="E119" s="91" t="str">
        <f t="shared" si="6"/>
        <v/>
      </c>
      <c r="F119" s="267" t="str">
        <f t="shared" si="4"/>
        <v>否</v>
      </c>
      <c r="G119" s="282" t="str">
        <f t="shared" si="5"/>
        <v>项</v>
      </c>
    </row>
    <row r="120" s="275" customFormat="1" ht="38" hidden="1" customHeight="1" spans="1:7">
      <c r="A120" s="305">
        <v>21371</v>
      </c>
      <c r="B120" s="298" t="s">
        <v>1375</v>
      </c>
      <c r="C120" s="299">
        <f>SUM(C121:C124)</f>
        <v>0</v>
      </c>
      <c r="D120" s="299">
        <f>SUM(D121:D124)</f>
        <v>0</v>
      </c>
      <c r="E120" s="91" t="str">
        <f t="shared" si="6"/>
        <v/>
      </c>
      <c r="F120" s="267" t="str">
        <f t="shared" si="4"/>
        <v>否</v>
      </c>
      <c r="G120" s="282" t="str">
        <f t="shared" si="5"/>
        <v>款</v>
      </c>
    </row>
    <row r="121" ht="38" hidden="1" customHeight="1" spans="1:7">
      <c r="A121" s="305">
        <v>2137101</v>
      </c>
      <c r="B121" s="298" t="s">
        <v>1366</v>
      </c>
      <c r="C121" s="299"/>
      <c r="D121" s="299"/>
      <c r="E121" s="91" t="str">
        <f t="shared" si="6"/>
        <v/>
      </c>
      <c r="F121" s="267" t="str">
        <f t="shared" si="4"/>
        <v>否</v>
      </c>
      <c r="G121" s="282" t="str">
        <f t="shared" si="5"/>
        <v>项</v>
      </c>
    </row>
    <row r="122" s="275" customFormat="1" ht="38" hidden="1" customHeight="1" spans="1:7">
      <c r="A122" s="305">
        <v>2137102</v>
      </c>
      <c r="B122" s="298" t="s">
        <v>1376</v>
      </c>
      <c r="C122" s="299"/>
      <c r="D122" s="299"/>
      <c r="E122" s="91" t="str">
        <f t="shared" si="6"/>
        <v/>
      </c>
      <c r="F122" s="267" t="str">
        <f t="shared" si="4"/>
        <v>否</v>
      </c>
      <c r="G122" s="282" t="str">
        <f t="shared" si="5"/>
        <v>项</v>
      </c>
    </row>
    <row r="123" s="275" customFormat="1" ht="38" hidden="1" customHeight="1" spans="1:7">
      <c r="A123" s="305">
        <v>2137103</v>
      </c>
      <c r="B123" s="298" t="s">
        <v>1370</v>
      </c>
      <c r="C123" s="299"/>
      <c r="D123" s="299"/>
      <c r="E123" s="91" t="str">
        <f t="shared" si="6"/>
        <v/>
      </c>
      <c r="F123" s="267" t="str">
        <f t="shared" si="4"/>
        <v>否</v>
      </c>
      <c r="G123" s="282" t="str">
        <f t="shared" si="5"/>
        <v>项</v>
      </c>
    </row>
    <row r="124" s="275" customFormat="1" ht="38" hidden="1" customHeight="1" spans="1:7">
      <c r="A124" s="305">
        <v>2137199</v>
      </c>
      <c r="B124" s="298" t="s">
        <v>1377</v>
      </c>
      <c r="C124" s="299"/>
      <c r="D124" s="299"/>
      <c r="E124" s="91" t="str">
        <f t="shared" si="6"/>
        <v/>
      </c>
      <c r="F124" s="267" t="str">
        <f t="shared" si="4"/>
        <v>否</v>
      </c>
      <c r="G124" s="282" t="str">
        <f t="shared" si="5"/>
        <v>项</v>
      </c>
    </row>
    <row r="125" s="347" customFormat="1" ht="38" customHeight="1" spans="1:7">
      <c r="A125" s="358">
        <v>21372</v>
      </c>
      <c r="B125" s="352" t="s">
        <v>1218</v>
      </c>
      <c r="C125" s="353">
        <f>SUM(C126:C128)</f>
        <v>0</v>
      </c>
      <c r="D125" s="353">
        <f>SUM(D126:D128)</f>
        <v>2358</v>
      </c>
      <c r="E125" s="91" t="str">
        <f t="shared" si="6"/>
        <v/>
      </c>
      <c r="F125" s="267" t="str">
        <f t="shared" ref="F125:F145" si="7">IF(LEN(A125)=3,"是",IF(B125&lt;&gt;"",IF(SUM(C125:D125)&lt;&gt;0,"是","否"),"是"))</f>
        <v>是</v>
      </c>
      <c r="G125" s="346" t="str">
        <f t="shared" ref="G125:G145" si="8">IF(LEN(A125)=3,"类",IF(LEN(A125)=5,"款","项"))</f>
        <v>款</v>
      </c>
    </row>
    <row r="126" s="347" customFormat="1" ht="38" customHeight="1" spans="1:7">
      <c r="A126" s="358">
        <v>2137201</v>
      </c>
      <c r="B126" s="352" t="s">
        <v>1220</v>
      </c>
      <c r="C126" s="353"/>
      <c r="D126" s="353">
        <v>1671</v>
      </c>
      <c r="E126" s="91" t="str">
        <f t="shared" si="6"/>
        <v/>
      </c>
      <c r="F126" s="267" t="str">
        <f t="shared" si="7"/>
        <v>是</v>
      </c>
      <c r="G126" s="346" t="str">
        <f t="shared" si="8"/>
        <v>项</v>
      </c>
    </row>
    <row r="127" s="347" customFormat="1" ht="38" customHeight="1" spans="1:7">
      <c r="A127" s="358">
        <v>2137202</v>
      </c>
      <c r="B127" s="352" t="s">
        <v>1222</v>
      </c>
      <c r="C127" s="353"/>
      <c r="D127" s="353">
        <v>687</v>
      </c>
      <c r="E127" s="91" t="str">
        <f t="shared" si="6"/>
        <v/>
      </c>
      <c r="F127" s="267" t="str">
        <f t="shared" si="7"/>
        <v>是</v>
      </c>
      <c r="G127" s="346" t="str">
        <f t="shared" si="8"/>
        <v>项</v>
      </c>
    </row>
    <row r="128" s="275" customFormat="1" ht="38" hidden="1" customHeight="1" spans="1:7">
      <c r="A128" s="305">
        <v>2137299</v>
      </c>
      <c r="B128" s="359" t="s">
        <v>1378</v>
      </c>
      <c r="C128" s="299"/>
      <c r="D128" s="299"/>
      <c r="E128" s="91" t="str">
        <f t="shared" si="6"/>
        <v/>
      </c>
      <c r="F128" s="267" t="str">
        <f t="shared" si="7"/>
        <v>否</v>
      </c>
      <c r="G128" s="282" t="str">
        <f t="shared" si="8"/>
        <v>项</v>
      </c>
    </row>
    <row r="129" s="275" customFormat="1" ht="38" hidden="1" customHeight="1" spans="1:7">
      <c r="A129" s="305">
        <v>21373</v>
      </c>
      <c r="B129" s="359" t="s">
        <v>1379</v>
      </c>
      <c r="C129" s="299">
        <f>SUM(C130:C132)</f>
        <v>0</v>
      </c>
      <c r="D129" s="299">
        <f>SUM(D130:D132)</f>
        <v>0</v>
      </c>
      <c r="E129" s="91" t="str">
        <f t="shared" si="6"/>
        <v/>
      </c>
      <c r="F129" s="267" t="str">
        <f t="shared" si="7"/>
        <v>否</v>
      </c>
      <c r="G129" s="282" t="str">
        <f t="shared" si="8"/>
        <v>款</v>
      </c>
    </row>
    <row r="130" s="275" customFormat="1" ht="38" hidden="1" customHeight="1" spans="1:7">
      <c r="A130" s="305">
        <v>2137301</v>
      </c>
      <c r="B130" s="359" t="s">
        <v>1380</v>
      </c>
      <c r="C130" s="299"/>
      <c r="D130" s="299"/>
      <c r="E130" s="91" t="str">
        <f t="shared" si="6"/>
        <v/>
      </c>
      <c r="F130" s="267" t="str">
        <f t="shared" si="7"/>
        <v>否</v>
      </c>
      <c r="G130" s="282" t="str">
        <f t="shared" si="8"/>
        <v>项</v>
      </c>
    </row>
    <row r="131" s="275" customFormat="1" ht="38" hidden="1" customHeight="1" spans="1:7">
      <c r="A131" s="305">
        <v>2137302</v>
      </c>
      <c r="B131" s="359" t="s">
        <v>1381</v>
      </c>
      <c r="C131" s="299"/>
      <c r="D131" s="299"/>
      <c r="E131" s="91" t="str">
        <f t="shared" si="6"/>
        <v/>
      </c>
      <c r="F131" s="267" t="str">
        <f t="shared" si="7"/>
        <v>否</v>
      </c>
      <c r="G131" s="282" t="str">
        <f t="shared" si="8"/>
        <v>项</v>
      </c>
    </row>
    <row r="132" s="275" customFormat="1" ht="38" hidden="1" customHeight="1" spans="1:7">
      <c r="A132" s="305">
        <v>2137399</v>
      </c>
      <c r="B132" s="359" t="s">
        <v>1382</v>
      </c>
      <c r="C132" s="299"/>
      <c r="D132" s="299"/>
      <c r="E132" s="91" t="str">
        <f t="shared" si="6"/>
        <v/>
      </c>
      <c r="F132" s="267" t="str">
        <f t="shared" si="7"/>
        <v>否</v>
      </c>
      <c r="G132" s="282" t="str">
        <f t="shared" si="8"/>
        <v>项</v>
      </c>
    </row>
    <row r="133" s="275" customFormat="1" ht="38" hidden="1" customHeight="1" spans="1:7">
      <c r="A133" s="305">
        <v>21374</v>
      </c>
      <c r="B133" s="359" t="s">
        <v>1383</v>
      </c>
      <c r="C133" s="299">
        <f>SUM(C134:C135)</f>
        <v>0</v>
      </c>
      <c r="D133" s="299">
        <f>SUM(D134:D135)</f>
        <v>0</v>
      </c>
      <c r="E133" s="91" t="str">
        <f t="shared" si="6"/>
        <v/>
      </c>
      <c r="F133" s="267" t="str">
        <f t="shared" si="7"/>
        <v>否</v>
      </c>
      <c r="G133" s="282" t="str">
        <f t="shared" si="8"/>
        <v>款</v>
      </c>
    </row>
    <row r="134" s="275" customFormat="1" ht="38" hidden="1" customHeight="1" spans="1:7">
      <c r="A134" s="305">
        <v>2137401</v>
      </c>
      <c r="B134" s="359" t="s">
        <v>1381</v>
      </c>
      <c r="C134" s="299"/>
      <c r="D134" s="299"/>
      <c r="E134" s="91" t="str">
        <f t="shared" si="6"/>
        <v/>
      </c>
      <c r="F134" s="267" t="str">
        <f t="shared" si="7"/>
        <v>否</v>
      </c>
      <c r="G134" s="282" t="str">
        <f t="shared" si="8"/>
        <v>项</v>
      </c>
    </row>
    <row r="135" s="275" customFormat="1" ht="38" hidden="1" customHeight="1" spans="1:7">
      <c r="A135" s="305">
        <v>2137499</v>
      </c>
      <c r="B135" s="359" t="s">
        <v>1384</v>
      </c>
      <c r="C135" s="299"/>
      <c r="D135" s="299"/>
      <c r="E135" s="91" t="str">
        <f t="shared" si="6"/>
        <v/>
      </c>
      <c r="F135" s="267" t="str">
        <f t="shared" si="7"/>
        <v>否</v>
      </c>
      <c r="G135" s="282" t="str">
        <f t="shared" si="8"/>
        <v>项</v>
      </c>
    </row>
    <row r="136" s="347" customFormat="1" ht="38" customHeight="1" spans="1:7">
      <c r="A136" s="356" t="s">
        <v>70</v>
      </c>
      <c r="B136" s="208" t="s">
        <v>1385</v>
      </c>
      <c r="C136" s="357">
        <f>SUM(C137,C142,C147,C152,C161,C168,C177,C180,C183,C184)</f>
        <v>50000</v>
      </c>
      <c r="D136" s="357">
        <f>SUM(D137,D142,D147,D152,D161,D168,D177,D180,D183,D184)</f>
        <v>0</v>
      </c>
      <c r="E136" s="87">
        <f t="shared" ref="E136:E199" si="9">IFERROR(D136/C136-1,"")</f>
        <v>-1</v>
      </c>
      <c r="F136" s="267" t="str">
        <f t="shared" si="7"/>
        <v>是</v>
      </c>
      <c r="G136" s="346" t="str">
        <f t="shared" si="8"/>
        <v>类</v>
      </c>
    </row>
    <row r="137" s="275" customFormat="1" ht="38" hidden="1" customHeight="1" spans="1:7">
      <c r="A137" s="297" t="s">
        <v>1386</v>
      </c>
      <c r="B137" s="298" t="s">
        <v>1387</v>
      </c>
      <c r="C137" s="299">
        <f>SUM(C138:C141)</f>
        <v>0</v>
      </c>
      <c r="D137" s="299">
        <f>SUM(D138:D141)</f>
        <v>0</v>
      </c>
      <c r="E137" s="91" t="str">
        <f t="shared" si="9"/>
        <v/>
      </c>
      <c r="F137" s="267" t="str">
        <f t="shared" si="7"/>
        <v>否</v>
      </c>
      <c r="G137" s="282" t="str">
        <f t="shared" si="8"/>
        <v>款</v>
      </c>
    </row>
    <row r="138" ht="38" hidden="1" customHeight="1" spans="1:7">
      <c r="A138" s="297" t="s">
        <v>1388</v>
      </c>
      <c r="B138" s="298" t="s">
        <v>1389</v>
      </c>
      <c r="C138" s="299"/>
      <c r="D138" s="299"/>
      <c r="E138" s="91" t="str">
        <f t="shared" si="9"/>
        <v/>
      </c>
      <c r="F138" s="267" t="str">
        <f t="shared" si="7"/>
        <v>否</v>
      </c>
      <c r="G138" s="282" t="str">
        <f t="shared" si="8"/>
        <v>项</v>
      </c>
    </row>
    <row r="139" s="275" customFormat="1" ht="38" hidden="1" customHeight="1" spans="1:7">
      <c r="A139" s="297" t="s">
        <v>1390</v>
      </c>
      <c r="B139" s="298" t="s">
        <v>1391</v>
      </c>
      <c r="C139" s="299"/>
      <c r="D139" s="299"/>
      <c r="E139" s="91" t="str">
        <f t="shared" si="9"/>
        <v/>
      </c>
      <c r="F139" s="267" t="str">
        <f t="shared" si="7"/>
        <v>否</v>
      </c>
      <c r="G139" s="282" t="str">
        <f t="shared" si="8"/>
        <v>项</v>
      </c>
    </row>
    <row r="140" s="275" customFormat="1" ht="38" hidden="1" customHeight="1" spans="1:7">
      <c r="A140" s="297" t="s">
        <v>1392</v>
      </c>
      <c r="B140" s="298" t="s">
        <v>1393</v>
      </c>
      <c r="C140" s="299"/>
      <c r="D140" s="299"/>
      <c r="E140" s="91" t="str">
        <f t="shared" si="9"/>
        <v/>
      </c>
      <c r="F140" s="267" t="str">
        <f t="shared" si="7"/>
        <v>否</v>
      </c>
      <c r="G140" s="282" t="str">
        <f t="shared" si="8"/>
        <v>项</v>
      </c>
    </row>
    <row r="141" s="275" customFormat="1" ht="38" hidden="1" customHeight="1" spans="1:7">
      <c r="A141" s="297" t="s">
        <v>1394</v>
      </c>
      <c r="B141" s="298" t="s">
        <v>1395</v>
      </c>
      <c r="C141" s="299"/>
      <c r="D141" s="299"/>
      <c r="E141" s="91" t="str">
        <f t="shared" si="9"/>
        <v/>
      </c>
      <c r="F141" s="267" t="str">
        <f t="shared" si="7"/>
        <v>否</v>
      </c>
      <c r="G141" s="282" t="str">
        <f t="shared" si="8"/>
        <v>项</v>
      </c>
    </row>
    <row r="142" ht="38" hidden="1" customHeight="1" spans="1:7">
      <c r="A142" s="297" t="s">
        <v>1396</v>
      </c>
      <c r="B142" s="298" t="s">
        <v>1397</v>
      </c>
      <c r="C142" s="299">
        <f>SUM(C143:C146)</f>
        <v>0</v>
      </c>
      <c r="D142" s="299">
        <f>SUM(D143:D146)</f>
        <v>0</v>
      </c>
      <c r="E142" s="91" t="str">
        <f t="shared" si="9"/>
        <v/>
      </c>
      <c r="F142" s="267" t="str">
        <f t="shared" si="7"/>
        <v>否</v>
      </c>
      <c r="G142" s="282" t="str">
        <f t="shared" si="8"/>
        <v>款</v>
      </c>
    </row>
    <row r="143" ht="38" hidden="1" customHeight="1" spans="1:7">
      <c r="A143" s="297" t="s">
        <v>1398</v>
      </c>
      <c r="B143" s="298" t="s">
        <v>1393</v>
      </c>
      <c r="C143" s="299"/>
      <c r="D143" s="299"/>
      <c r="E143" s="91" t="str">
        <f t="shared" si="9"/>
        <v/>
      </c>
      <c r="F143" s="267" t="str">
        <f t="shared" si="7"/>
        <v>否</v>
      </c>
      <c r="G143" s="282" t="str">
        <f t="shared" si="8"/>
        <v>项</v>
      </c>
    </row>
    <row r="144" s="275" customFormat="1" ht="38" hidden="1" customHeight="1" spans="1:7">
      <c r="A144" s="297" t="s">
        <v>1399</v>
      </c>
      <c r="B144" s="298" t="s">
        <v>1400</v>
      </c>
      <c r="C144" s="299"/>
      <c r="D144" s="299"/>
      <c r="E144" s="91" t="str">
        <f t="shared" si="9"/>
        <v/>
      </c>
      <c r="F144" s="267" t="str">
        <f t="shared" si="7"/>
        <v>否</v>
      </c>
      <c r="G144" s="282" t="str">
        <f t="shared" si="8"/>
        <v>项</v>
      </c>
    </row>
    <row r="145" ht="38" hidden="1" customHeight="1" spans="1:7">
      <c r="A145" s="297" t="s">
        <v>1401</v>
      </c>
      <c r="B145" s="298" t="s">
        <v>1402</v>
      </c>
      <c r="C145" s="299"/>
      <c r="D145" s="299"/>
      <c r="E145" s="91" t="str">
        <f t="shared" si="9"/>
        <v/>
      </c>
      <c r="F145" s="267" t="str">
        <f t="shared" si="7"/>
        <v>否</v>
      </c>
      <c r="G145" s="282" t="str">
        <f t="shared" si="8"/>
        <v>项</v>
      </c>
    </row>
    <row r="146" ht="38" hidden="1" customHeight="1" spans="1:7">
      <c r="A146" s="297" t="s">
        <v>1403</v>
      </c>
      <c r="B146" s="298" t="s">
        <v>1404</v>
      </c>
      <c r="C146" s="299"/>
      <c r="D146" s="299"/>
      <c r="E146" s="91" t="str">
        <f t="shared" si="9"/>
        <v/>
      </c>
      <c r="F146" s="267" t="str">
        <f t="shared" ref="F146:F209" si="10">IF(LEN(A146)=3,"是",IF(B146&lt;&gt;"",IF(SUM(C146:D146)&lt;&gt;0,"是","否"),"是"))</f>
        <v>否</v>
      </c>
      <c r="G146" s="282" t="str">
        <f t="shared" ref="G146:G209" si="11">IF(LEN(A146)=3,"类",IF(LEN(A146)=5,"款","项"))</f>
        <v>项</v>
      </c>
    </row>
    <row r="147" s="275" customFormat="1" ht="38" hidden="1" customHeight="1" spans="1:7">
      <c r="A147" s="297" t="s">
        <v>1405</v>
      </c>
      <c r="B147" s="300" t="s">
        <v>1406</v>
      </c>
      <c r="C147" s="331">
        <f>SUM(C148:C151)</f>
        <v>0</v>
      </c>
      <c r="D147" s="331">
        <f>SUM(D148:D151)</f>
        <v>0</v>
      </c>
      <c r="E147" s="91" t="str">
        <f t="shared" si="9"/>
        <v/>
      </c>
      <c r="F147" s="267" t="str">
        <f t="shared" si="10"/>
        <v>否</v>
      </c>
      <c r="G147" s="282" t="str">
        <f t="shared" si="11"/>
        <v>款</v>
      </c>
    </row>
    <row r="148" s="275" customFormat="1" ht="38" hidden="1" customHeight="1" spans="1:7">
      <c r="A148" s="297" t="s">
        <v>1407</v>
      </c>
      <c r="B148" s="298" t="s">
        <v>1408</v>
      </c>
      <c r="C148" s="299"/>
      <c r="D148" s="299"/>
      <c r="E148" s="91" t="str">
        <f t="shared" si="9"/>
        <v/>
      </c>
      <c r="F148" s="267" t="str">
        <f t="shared" si="10"/>
        <v>否</v>
      </c>
      <c r="G148" s="282" t="str">
        <f t="shared" si="11"/>
        <v>项</v>
      </c>
    </row>
    <row r="149" s="275" customFormat="1" ht="38" hidden="1" customHeight="1" spans="1:7">
      <c r="A149" s="297" t="s">
        <v>1409</v>
      </c>
      <c r="B149" s="298" t="s">
        <v>1410</v>
      </c>
      <c r="C149" s="299"/>
      <c r="D149" s="299"/>
      <c r="E149" s="91" t="str">
        <f t="shared" si="9"/>
        <v/>
      </c>
      <c r="F149" s="267" t="str">
        <f t="shared" si="10"/>
        <v>否</v>
      </c>
      <c r="G149" s="282" t="str">
        <f t="shared" si="11"/>
        <v>项</v>
      </c>
    </row>
    <row r="150" s="275" customFormat="1" ht="38" hidden="1" customHeight="1" spans="1:7">
      <c r="A150" s="297" t="s">
        <v>1411</v>
      </c>
      <c r="B150" s="298" t="s">
        <v>1412</v>
      </c>
      <c r="C150" s="299"/>
      <c r="D150" s="299"/>
      <c r="E150" s="91" t="str">
        <f t="shared" si="9"/>
        <v/>
      </c>
      <c r="F150" s="267" t="str">
        <f t="shared" si="10"/>
        <v>否</v>
      </c>
      <c r="G150" s="282" t="str">
        <f t="shared" si="11"/>
        <v>项</v>
      </c>
    </row>
    <row r="151" s="275" customFormat="1" ht="38" hidden="1" customHeight="1" spans="1:7">
      <c r="A151" s="297" t="s">
        <v>1413</v>
      </c>
      <c r="B151" s="298" t="s">
        <v>1414</v>
      </c>
      <c r="C151" s="299"/>
      <c r="D151" s="299"/>
      <c r="E151" s="91" t="str">
        <f t="shared" si="9"/>
        <v/>
      </c>
      <c r="F151" s="267" t="str">
        <f t="shared" si="10"/>
        <v>否</v>
      </c>
      <c r="G151" s="282" t="str">
        <f t="shared" si="11"/>
        <v>项</v>
      </c>
    </row>
    <row r="152" s="275" customFormat="1" ht="38" hidden="1" customHeight="1" spans="1:7">
      <c r="A152" s="297" t="s">
        <v>1415</v>
      </c>
      <c r="B152" s="300" t="s">
        <v>1416</v>
      </c>
      <c r="C152" s="331">
        <f>SUM(C153:C160)</f>
        <v>0</v>
      </c>
      <c r="D152" s="331">
        <f>SUM(D153:D160)</f>
        <v>0</v>
      </c>
      <c r="E152" s="91" t="str">
        <f t="shared" si="9"/>
        <v/>
      </c>
      <c r="F152" s="267" t="str">
        <f t="shared" si="10"/>
        <v>否</v>
      </c>
      <c r="G152" s="282" t="str">
        <f t="shared" si="11"/>
        <v>款</v>
      </c>
    </row>
    <row r="153" s="275" customFormat="1" ht="38" hidden="1" customHeight="1" spans="1:7">
      <c r="A153" s="297" t="s">
        <v>1417</v>
      </c>
      <c r="B153" s="298" t="s">
        <v>1418</v>
      </c>
      <c r="C153" s="299"/>
      <c r="D153" s="299"/>
      <c r="E153" s="91" t="str">
        <f t="shared" si="9"/>
        <v/>
      </c>
      <c r="F153" s="267" t="str">
        <f t="shared" si="10"/>
        <v>否</v>
      </c>
      <c r="G153" s="282" t="str">
        <f t="shared" si="11"/>
        <v>项</v>
      </c>
    </row>
    <row r="154" s="275" customFormat="1" ht="38" hidden="1" customHeight="1" spans="1:7">
      <c r="A154" s="297" t="s">
        <v>1419</v>
      </c>
      <c r="B154" s="298" t="s">
        <v>1420</v>
      </c>
      <c r="C154" s="299"/>
      <c r="D154" s="299"/>
      <c r="E154" s="91" t="str">
        <f t="shared" si="9"/>
        <v/>
      </c>
      <c r="F154" s="267" t="str">
        <f t="shared" si="10"/>
        <v>否</v>
      </c>
      <c r="G154" s="282" t="str">
        <f t="shared" si="11"/>
        <v>项</v>
      </c>
    </row>
    <row r="155" s="275" customFormat="1" ht="38" hidden="1" customHeight="1" spans="1:7">
      <c r="A155" s="297" t="s">
        <v>1421</v>
      </c>
      <c r="B155" s="298" t="s">
        <v>1422</v>
      </c>
      <c r="C155" s="299"/>
      <c r="D155" s="299"/>
      <c r="E155" s="91" t="str">
        <f t="shared" si="9"/>
        <v/>
      </c>
      <c r="F155" s="267" t="str">
        <f t="shared" si="10"/>
        <v>否</v>
      </c>
      <c r="G155" s="282" t="str">
        <f t="shared" si="11"/>
        <v>项</v>
      </c>
    </row>
    <row r="156" s="275" customFormat="1" ht="38" hidden="1" customHeight="1" spans="1:7">
      <c r="A156" s="297" t="s">
        <v>1423</v>
      </c>
      <c r="B156" s="298" t="s">
        <v>1424</v>
      </c>
      <c r="C156" s="299"/>
      <c r="D156" s="299"/>
      <c r="E156" s="91" t="str">
        <f t="shared" si="9"/>
        <v/>
      </c>
      <c r="F156" s="267" t="str">
        <f t="shared" si="10"/>
        <v>否</v>
      </c>
      <c r="G156" s="282" t="str">
        <f t="shared" si="11"/>
        <v>项</v>
      </c>
    </row>
    <row r="157" s="275" customFormat="1" ht="38" hidden="1" customHeight="1" spans="1:7">
      <c r="A157" s="297" t="s">
        <v>1425</v>
      </c>
      <c r="B157" s="298" t="s">
        <v>1426</v>
      </c>
      <c r="C157" s="299"/>
      <c r="D157" s="299"/>
      <c r="E157" s="91" t="str">
        <f t="shared" si="9"/>
        <v/>
      </c>
      <c r="F157" s="267" t="str">
        <f t="shared" si="10"/>
        <v>否</v>
      </c>
      <c r="G157" s="282" t="str">
        <f t="shared" si="11"/>
        <v>项</v>
      </c>
    </row>
    <row r="158" s="275" customFormat="1" ht="38" hidden="1" customHeight="1" spans="1:7">
      <c r="A158" s="297" t="s">
        <v>1427</v>
      </c>
      <c r="B158" s="298" t="s">
        <v>1428</v>
      </c>
      <c r="C158" s="299"/>
      <c r="D158" s="299"/>
      <c r="E158" s="91" t="str">
        <f t="shared" si="9"/>
        <v/>
      </c>
      <c r="F158" s="267" t="str">
        <f t="shared" si="10"/>
        <v>否</v>
      </c>
      <c r="G158" s="282" t="str">
        <f t="shared" si="11"/>
        <v>项</v>
      </c>
    </row>
    <row r="159" s="275" customFormat="1" ht="38" hidden="1" customHeight="1" spans="1:7">
      <c r="A159" s="297" t="s">
        <v>1429</v>
      </c>
      <c r="B159" s="298" t="s">
        <v>1430</v>
      </c>
      <c r="C159" s="299"/>
      <c r="D159" s="299"/>
      <c r="E159" s="91" t="str">
        <f t="shared" si="9"/>
        <v/>
      </c>
      <c r="F159" s="267" t="str">
        <f t="shared" si="10"/>
        <v>否</v>
      </c>
      <c r="G159" s="282" t="str">
        <f t="shared" si="11"/>
        <v>项</v>
      </c>
    </row>
    <row r="160" s="275" customFormat="1" ht="38" hidden="1" customHeight="1" spans="1:7">
      <c r="A160" s="297" t="s">
        <v>1431</v>
      </c>
      <c r="B160" s="298" t="s">
        <v>1432</v>
      </c>
      <c r="C160" s="299"/>
      <c r="D160" s="299"/>
      <c r="E160" s="91" t="str">
        <f t="shared" si="9"/>
        <v/>
      </c>
      <c r="F160" s="267" t="str">
        <f t="shared" si="10"/>
        <v>否</v>
      </c>
      <c r="G160" s="282" t="str">
        <f t="shared" si="11"/>
        <v>项</v>
      </c>
    </row>
    <row r="161" s="275" customFormat="1" ht="38" hidden="1" customHeight="1" spans="1:7">
      <c r="A161" s="297" t="s">
        <v>1433</v>
      </c>
      <c r="B161" s="298" t="s">
        <v>1434</v>
      </c>
      <c r="C161" s="299">
        <f>SUM(C162:C167)</f>
        <v>0</v>
      </c>
      <c r="D161" s="299">
        <f>SUM(D162:D167)</f>
        <v>0</v>
      </c>
      <c r="E161" s="91" t="str">
        <f t="shared" si="9"/>
        <v/>
      </c>
      <c r="F161" s="267" t="str">
        <f t="shared" si="10"/>
        <v>否</v>
      </c>
      <c r="G161" s="282" t="str">
        <f t="shared" si="11"/>
        <v>款</v>
      </c>
    </row>
    <row r="162" s="275" customFormat="1" ht="38" hidden="1" customHeight="1" spans="1:7">
      <c r="A162" s="297" t="s">
        <v>1435</v>
      </c>
      <c r="B162" s="298" t="s">
        <v>1436</v>
      </c>
      <c r="C162" s="299"/>
      <c r="D162" s="299"/>
      <c r="E162" s="91" t="str">
        <f t="shared" si="9"/>
        <v/>
      </c>
      <c r="F162" s="267" t="str">
        <f t="shared" si="10"/>
        <v>否</v>
      </c>
      <c r="G162" s="282" t="str">
        <f t="shared" si="11"/>
        <v>项</v>
      </c>
    </row>
    <row r="163" s="275" customFormat="1" ht="38" hidden="1" customHeight="1" spans="1:7">
      <c r="A163" s="297" t="s">
        <v>1437</v>
      </c>
      <c r="B163" s="298" t="s">
        <v>1438</v>
      </c>
      <c r="C163" s="299"/>
      <c r="D163" s="299"/>
      <c r="E163" s="91" t="str">
        <f t="shared" si="9"/>
        <v/>
      </c>
      <c r="F163" s="267" t="str">
        <f t="shared" si="10"/>
        <v>否</v>
      </c>
      <c r="G163" s="282" t="str">
        <f t="shared" si="11"/>
        <v>项</v>
      </c>
    </row>
    <row r="164" ht="38" hidden="1" customHeight="1" spans="1:7">
      <c r="A164" s="297" t="s">
        <v>1439</v>
      </c>
      <c r="B164" s="298" t="s">
        <v>1440</v>
      </c>
      <c r="C164" s="299"/>
      <c r="D164" s="299"/>
      <c r="E164" s="91" t="str">
        <f t="shared" si="9"/>
        <v/>
      </c>
      <c r="F164" s="267" t="str">
        <f t="shared" si="10"/>
        <v>否</v>
      </c>
      <c r="G164" s="282" t="str">
        <f t="shared" si="11"/>
        <v>项</v>
      </c>
    </row>
    <row r="165" ht="38" hidden="1" customHeight="1" spans="1:7">
      <c r="A165" s="297" t="s">
        <v>1441</v>
      </c>
      <c r="B165" s="298" t="s">
        <v>1442</v>
      </c>
      <c r="C165" s="299"/>
      <c r="D165" s="299"/>
      <c r="E165" s="91" t="str">
        <f t="shared" si="9"/>
        <v/>
      </c>
      <c r="F165" s="267" t="str">
        <f t="shared" si="10"/>
        <v>否</v>
      </c>
      <c r="G165" s="282" t="str">
        <f t="shared" si="11"/>
        <v>项</v>
      </c>
    </row>
    <row r="166" s="275" customFormat="1" ht="38" hidden="1" customHeight="1" spans="1:7">
      <c r="A166" s="297" t="s">
        <v>1443</v>
      </c>
      <c r="B166" s="298" t="s">
        <v>1444</v>
      </c>
      <c r="C166" s="299"/>
      <c r="D166" s="299"/>
      <c r="E166" s="91" t="str">
        <f t="shared" si="9"/>
        <v/>
      </c>
      <c r="F166" s="267" t="str">
        <f t="shared" si="10"/>
        <v>否</v>
      </c>
      <c r="G166" s="282" t="str">
        <f t="shared" si="11"/>
        <v>项</v>
      </c>
    </row>
    <row r="167" ht="38" hidden="1" customHeight="1" spans="1:7">
      <c r="A167" s="297" t="s">
        <v>1445</v>
      </c>
      <c r="B167" s="298" t="s">
        <v>1446</v>
      </c>
      <c r="C167" s="299"/>
      <c r="D167" s="299"/>
      <c r="E167" s="91" t="str">
        <f t="shared" si="9"/>
        <v/>
      </c>
      <c r="F167" s="267" t="str">
        <f t="shared" si="10"/>
        <v>否</v>
      </c>
      <c r="G167" s="282" t="str">
        <f t="shared" si="11"/>
        <v>项</v>
      </c>
    </row>
    <row r="168" ht="38" hidden="1" customHeight="1" spans="1:7">
      <c r="A168" s="297" t="s">
        <v>1447</v>
      </c>
      <c r="B168" s="300" t="s">
        <v>1448</v>
      </c>
      <c r="C168" s="331">
        <f>SUM(C169:C176)</f>
        <v>0</v>
      </c>
      <c r="D168" s="331">
        <f>SUM(D169:D176)</f>
        <v>0</v>
      </c>
      <c r="E168" s="91" t="str">
        <f t="shared" si="9"/>
        <v/>
      </c>
      <c r="F168" s="267" t="str">
        <f t="shared" si="10"/>
        <v>否</v>
      </c>
      <c r="G168" s="282" t="str">
        <f t="shared" si="11"/>
        <v>款</v>
      </c>
    </row>
    <row r="169" s="275" customFormat="1" ht="38" hidden="1" customHeight="1" spans="1:7">
      <c r="A169" s="297" t="s">
        <v>1449</v>
      </c>
      <c r="B169" s="298" t="s">
        <v>1450</v>
      </c>
      <c r="C169" s="299"/>
      <c r="D169" s="299"/>
      <c r="E169" s="91" t="str">
        <f t="shared" si="9"/>
        <v/>
      </c>
      <c r="F169" s="267" t="str">
        <f t="shared" si="10"/>
        <v>否</v>
      </c>
      <c r="G169" s="282" t="str">
        <f t="shared" si="11"/>
        <v>项</v>
      </c>
    </row>
    <row r="170" s="275" customFormat="1" ht="38" hidden="1" customHeight="1" spans="1:7">
      <c r="A170" s="297" t="s">
        <v>1451</v>
      </c>
      <c r="B170" s="298" t="s">
        <v>1452</v>
      </c>
      <c r="C170" s="299"/>
      <c r="D170" s="299"/>
      <c r="E170" s="91" t="str">
        <f t="shared" si="9"/>
        <v/>
      </c>
      <c r="F170" s="267" t="str">
        <f t="shared" si="10"/>
        <v>否</v>
      </c>
      <c r="G170" s="282" t="str">
        <f t="shared" si="11"/>
        <v>项</v>
      </c>
    </row>
    <row r="171" s="275" customFormat="1" ht="38" hidden="1" customHeight="1" spans="1:7">
      <c r="A171" s="297" t="s">
        <v>1453</v>
      </c>
      <c r="B171" s="298" t="s">
        <v>1454</v>
      </c>
      <c r="C171" s="299"/>
      <c r="D171" s="299"/>
      <c r="E171" s="91" t="str">
        <f t="shared" si="9"/>
        <v/>
      </c>
      <c r="F171" s="267" t="str">
        <f t="shared" si="10"/>
        <v>否</v>
      </c>
      <c r="G171" s="282" t="str">
        <f t="shared" si="11"/>
        <v>项</v>
      </c>
    </row>
    <row r="172" s="275" customFormat="1" ht="38" hidden="1" customHeight="1" spans="1:7">
      <c r="A172" s="297" t="s">
        <v>1455</v>
      </c>
      <c r="B172" s="298" t="s">
        <v>1456</v>
      </c>
      <c r="C172" s="299"/>
      <c r="D172" s="299"/>
      <c r="E172" s="91" t="str">
        <f t="shared" si="9"/>
        <v/>
      </c>
      <c r="F172" s="267" t="str">
        <f t="shared" si="10"/>
        <v>否</v>
      </c>
      <c r="G172" s="282" t="str">
        <f t="shared" si="11"/>
        <v>项</v>
      </c>
    </row>
    <row r="173" s="275" customFormat="1" ht="38" hidden="1" customHeight="1" spans="1:7">
      <c r="A173" s="297" t="s">
        <v>1457</v>
      </c>
      <c r="B173" s="298" t="s">
        <v>1458</v>
      </c>
      <c r="C173" s="299"/>
      <c r="D173" s="299"/>
      <c r="E173" s="91" t="str">
        <f t="shared" si="9"/>
        <v/>
      </c>
      <c r="F173" s="267" t="str">
        <f t="shared" si="10"/>
        <v>否</v>
      </c>
      <c r="G173" s="282" t="str">
        <f t="shared" si="11"/>
        <v>项</v>
      </c>
    </row>
    <row r="174" s="275" customFormat="1" ht="38" hidden="1" customHeight="1" spans="1:7">
      <c r="A174" s="297" t="s">
        <v>1459</v>
      </c>
      <c r="B174" s="298" t="s">
        <v>1460</v>
      </c>
      <c r="C174" s="299"/>
      <c r="D174" s="299"/>
      <c r="E174" s="91" t="str">
        <f t="shared" si="9"/>
        <v/>
      </c>
      <c r="F174" s="267" t="str">
        <f t="shared" si="10"/>
        <v>否</v>
      </c>
      <c r="G174" s="282" t="str">
        <f t="shared" si="11"/>
        <v>项</v>
      </c>
    </row>
    <row r="175" s="275" customFormat="1" ht="38" hidden="1" customHeight="1" spans="1:7">
      <c r="A175" s="297" t="s">
        <v>1461</v>
      </c>
      <c r="B175" s="298" t="s">
        <v>1462</v>
      </c>
      <c r="C175" s="299"/>
      <c r="D175" s="299"/>
      <c r="E175" s="91" t="str">
        <f t="shared" si="9"/>
        <v/>
      </c>
      <c r="F175" s="267" t="str">
        <f t="shared" si="10"/>
        <v>否</v>
      </c>
      <c r="G175" s="282" t="str">
        <f t="shared" si="11"/>
        <v>项</v>
      </c>
    </row>
    <row r="176" ht="38" hidden="1" customHeight="1" spans="1:7">
      <c r="A176" s="297" t="s">
        <v>1463</v>
      </c>
      <c r="B176" s="298" t="s">
        <v>1464</v>
      </c>
      <c r="C176" s="299"/>
      <c r="D176" s="299"/>
      <c r="E176" s="91" t="str">
        <f t="shared" si="9"/>
        <v/>
      </c>
      <c r="F176" s="267" t="str">
        <f t="shared" si="10"/>
        <v>否</v>
      </c>
      <c r="G176" s="282" t="str">
        <f t="shared" si="11"/>
        <v>项</v>
      </c>
    </row>
    <row r="177" ht="38" hidden="1" customHeight="1" spans="1:7">
      <c r="A177" s="297" t="s">
        <v>1465</v>
      </c>
      <c r="B177" s="298" t="s">
        <v>1466</v>
      </c>
      <c r="C177" s="299">
        <f>SUM(C178:C179)</f>
        <v>0</v>
      </c>
      <c r="D177" s="299">
        <f>SUM(D178:D179)</f>
        <v>0</v>
      </c>
      <c r="E177" s="91" t="str">
        <f t="shared" si="9"/>
        <v/>
      </c>
      <c r="F177" s="267" t="str">
        <f t="shared" si="10"/>
        <v>否</v>
      </c>
      <c r="G177" s="282" t="str">
        <f t="shared" si="11"/>
        <v>款</v>
      </c>
    </row>
    <row r="178" s="275" customFormat="1" ht="38" hidden="1" customHeight="1" spans="1:7">
      <c r="A178" s="297" t="s">
        <v>1467</v>
      </c>
      <c r="B178" s="298" t="s">
        <v>1389</v>
      </c>
      <c r="C178" s="299"/>
      <c r="D178" s="299"/>
      <c r="E178" s="91" t="str">
        <f t="shared" si="9"/>
        <v/>
      </c>
      <c r="F178" s="267" t="str">
        <f t="shared" si="10"/>
        <v>否</v>
      </c>
      <c r="G178" s="282" t="str">
        <f t="shared" si="11"/>
        <v>项</v>
      </c>
    </row>
    <row r="179" s="275" customFormat="1" ht="38" hidden="1" customHeight="1" spans="1:7">
      <c r="A179" s="297" t="s">
        <v>1468</v>
      </c>
      <c r="B179" s="298" t="s">
        <v>1469</v>
      </c>
      <c r="C179" s="299"/>
      <c r="D179" s="299"/>
      <c r="E179" s="91" t="str">
        <f t="shared" si="9"/>
        <v/>
      </c>
      <c r="F179" s="267" t="str">
        <f t="shared" si="10"/>
        <v>否</v>
      </c>
      <c r="G179" s="282" t="str">
        <f t="shared" si="11"/>
        <v>项</v>
      </c>
    </row>
    <row r="180" s="347" customFormat="1" ht="38" customHeight="1" spans="1:7">
      <c r="A180" s="350" t="s">
        <v>1470</v>
      </c>
      <c r="B180" s="252" t="s">
        <v>1471</v>
      </c>
      <c r="C180" s="351">
        <f>SUM(C181:C182)</f>
        <v>50000</v>
      </c>
      <c r="D180" s="351">
        <f>SUM(D181:D182)</f>
        <v>0</v>
      </c>
      <c r="E180" s="91">
        <f t="shared" si="9"/>
        <v>-1</v>
      </c>
      <c r="F180" s="267" t="str">
        <f t="shared" si="10"/>
        <v>是</v>
      </c>
      <c r="G180" s="346" t="str">
        <f t="shared" si="11"/>
        <v>款</v>
      </c>
    </row>
    <row r="181" s="347" customFormat="1" ht="38" customHeight="1" spans="1:7">
      <c r="A181" s="350" t="s">
        <v>1472</v>
      </c>
      <c r="B181" s="352" t="s">
        <v>1389</v>
      </c>
      <c r="C181" s="353">
        <v>50000</v>
      </c>
      <c r="D181" s="353"/>
      <c r="E181" s="91">
        <f t="shared" si="9"/>
        <v>-1</v>
      </c>
      <c r="F181" s="267" t="str">
        <f t="shared" si="10"/>
        <v>是</v>
      </c>
      <c r="G181" s="346" t="str">
        <f t="shared" si="11"/>
        <v>项</v>
      </c>
    </row>
    <row r="182" s="275" customFormat="1" ht="38" hidden="1" customHeight="1" spans="1:7">
      <c r="A182" s="297" t="s">
        <v>1473</v>
      </c>
      <c r="B182" s="298" t="s">
        <v>1474</v>
      </c>
      <c r="C182" s="299"/>
      <c r="D182" s="299"/>
      <c r="E182" s="91" t="str">
        <f t="shared" si="9"/>
        <v/>
      </c>
      <c r="F182" s="267" t="str">
        <f t="shared" si="10"/>
        <v>否</v>
      </c>
      <c r="G182" s="282" t="str">
        <f t="shared" si="11"/>
        <v>项</v>
      </c>
    </row>
    <row r="183" s="275" customFormat="1" ht="38" hidden="1" customHeight="1" spans="1:7">
      <c r="A183" s="297" t="s">
        <v>1475</v>
      </c>
      <c r="B183" s="298" t="s">
        <v>1476</v>
      </c>
      <c r="C183" s="299"/>
      <c r="D183" s="299"/>
      <c r="E183" s="91" t="str">
        <f t="shared" si="9"/>
        <v/>
      </c>
      <c r="F183" s="267" t="str">
        <f t="shared" si="10"/>
        <v>否</v>
      </c>
      <c r="G183" s="282" t="str">
        <f t="shared" si="11"/>
        <v>款</v>
      </c>
    </row>
    <row r="184" ht="38" hidden="1" customHeight="1" spans="1:7">
      <c r="A184" s="297" t="s">
        <v>1477</v>
      </c>
      <c r="B184" s="298" t="s">
        <v>1478</v>
      </c>
      <c r="C184" s="299">
        <f>SUM(C185:C187)</f>
        <v>0</v>
      </c>
      <c r="D184" s="299">
        <f>SUM(D185:D187)</f>
        <v>0</v>
      </c>
      <c r="E184" s="91" t="str">
        <f t="shared" si="9"/>
        <v/>
      </c>
      <c r="F184" s="267" t="str">
        <f t="shared" si="10"/>
        <v>否</v>
      </c>
      <c r="G184" s="282" t="str">
        <f t="shared" si="11"/>
        <v>款</v>
      </c>
    </row>
    <row r="185" ht="38" hidden="1" customHeight="1" spans="1:7">
      <c r="A185" s="297" t="s">
        <v>1479</v>
      </c>
      <c r="B185" s="298" t="s">
        <v>1408</v>
      </c>
      <c r="C185" s="299"/>
      <c r="D185" s="299"/>
      <c r="E185" s="91" t="str">
        <f t="shared" si="9"/>
        <v/>
      </c>
      <c r="F185" s="267" t="str">
        <f t="shared" si="10"/>
        <v>否</v>
      </c>
      <c r="G185" s="282" t="str">
        <f t="shared" si="11"/>
        <v>项</v>
      </c>
    </row>
    <row r="186" ht="38" hidden="1" customHeight="1" spans="1:7">
      <c r="A186" s="297" t="s">
        <v>1480</v>
      </c>
      <c r="B186" s="298" t="s">
        <v>1412</v>
      </c>
      <c r="C186" s="299"/>
      <c r="D186" s="299"/>
      <c r="E186" s="91" t="str">
        <f t="shared" si="9"/>
        <v/>
      </c>
      <c r="F186" s="267" t="str">
        <f t="shared" si="10"/>
        <v>否</v>
      </c>
      <c r="G186" s="282" t="str">
        <f t="shared" si="11"/>
        <v>项</v>
      </c>
    </row>
    <row r="187" s="275" customFormat="1" ht="38" hidden="1" customHeight="1" spans="1:7">
      <c r="A187" s="297" t="s">
        <v>1481</v>
      </c>
      <c r="B187" s="298" t="s">
        <v>1482</v>
      </c>
      <c r="C187" s="299"/>
      <c r="D187" s="299"/>
      <c r="E187" s="91" t="str">
        <f t="shared" si="9"/>
        <v/>
      </c>
      <c r="F187" s="267" t="str">
        <f t="shared" si="10"/>
        <v>否</v>
      </c>
      <c r="G187" s="282" t="str">
        <f t="shared" si="11"/>
        <v>项</v>
      </c>
    </row>
    <row r="188" s="346" customFormat="1" ht="38" customHeight="1" spans="1:7">
      <c r="A188" s="356" t="s">
        <v>72</v>
      </c>
      <c r="B188" s="208" t="s">
        <v>1483</v>
      </c>
      <c r="C188" s="357">
        <f>SUM(C189)</f>
        <v>0</v>
      </c>
      <c r="D188" s="357">
        <f>SUM(D189)</f>
        <v>0</v>
      </c>
      <c r="E188" s="87" t="str">
        <f t="shared" si="9"/>
        <v/>
      </c>
      <c r="F188" s="267" t="str">
        <f t="shared" si="10"/>
        <v>是</v>
      </c>
      <c r="G188" s="346" t="str">
        <f t="shared" si="11"/>
        <v>类</v>
      </c>
    </row>
    <row r="189" ht="38" hidden="1" customHeight="1" spans="1:7">
      <c r="A189" s="297" t="s">
        <v>1484</v>
      </c>
      <c r="B189" s="300" t="s">
        <v>1485</v>
      </c>
      <c r="C189" s="331">
        <f>SUM(C190:C191)</f>
        <v>0</v>
      </c>
      <c r="D189" s="331">
        <f>SUM(D190:D191)</f>
        <v>0</v>
      </c>
      <c r="E189" s="91" t="str">
        <f t="shared" si="9"/>
        <v/>
      </c>
      <c r="F189" s="267" t="str">
        <f t="shared" si="10"/>
        <v>否</v>
      </c>
      <c r="G189" s="282" t="str">
        <f t="shared" si="11"/>
        <v>款</v>
      </c>
    </row>
    <row r="190" ht="38" hidden="1" customHeight="1" spans="1:7">
      <c r="A190" s="297" t="s">
        <v>1486</v>
      </c>
      <c r="B190" s="298" t="s">
        <v>1487</v>
      </c>
      <c r="C190" s="299"/>
      <c r="D190" s="299"/>
      <c r="E190" s="91" t="str">
        <f t="shared" si="9"/>
        <v/>
      </c>
      <c r="F190" s="267" t="str">
        <f t="shared" si="10"/>
        <v>否</v>
      </c>
      <c r="G190" s="282" t="str">
        <f t="shared" si="11"/>
        <v>项</v>
      </c>
    </row>
    <row r="191" s="275" customFormat="1" ht="38" hidden="1" customHeight="1" spans="1:7">
      <c r="A191" s="297" t="s">
        <v>1488</v>
      </c>
      <c r="B191" s="298" t="s">
        <v>1489</v>
      </c>
      <c r="C191" s="299"/>
      <c r="D191" s="299"/>
      <c r="E191" s="91" t="str">
        <f t="shared" si="9"/>
        <v/>
      </c>
      <c r="F191" s="267" t="str">
        <f t="shared" si="10"/>
        <v>否</v>
      </c>
      <c r="G191" s="282" t="str">
        <f t="shared" si="11"/>
        <v>项</v>
      </c>
    </row>
    <row r="192" s="347" customFormat="1" ht="38" customHeight="1" spans="1:7">
      <c r="A192" s="356" t="s">
        <v>94</v>
      </c>
      <c r="B192" s="208" t="s">
        <v>1490</v>
      </c>
      <c r="C192" s="357">
        <f>SUM(C193,C197,C206)</f>
        <v>53261</v>
      </c>
      <c r="D192" s="357">
        <f>SUM(D193,D197,D206)</f>
        <v>112010</v>
      </c>
      <c r="E192" s="87">
        <f t="shared" si="9"/>
        <v>1.103</v>
      </c>
      <c r="F192" s="267" t="str">
        <f t="shared" si="10"/>
        <v>是</v>
      </c>
      <c r="G192" s="346" t="str">
        <f t="shared" si="11"/>
        <v>类</v>
      </c>
    </row>
    <row r="193" s="346" customFormat="1" ht="38" customHeight="1" spans="1:7">
      <c r="A193" s="350" t="s">
        <v>1491</v>
      </c>
      <c r="B193" s="252" t="s">
        <v>1492</v>
      </c>
      <c r="C193" s="351">
        <f>SUM(C194:C196)</f>
        <v>53000</v>
      </c>
      <c r="D193" s="351">
        <f>SUM(D194:D196)</f>
        <v>110020</v>
      </c>
      <c r="E193" s="91">
        <f t="shared" si="9"/>
        <v>1.076</v>
      </c>
      <c r="F193" s="267" t="str">
        <f t="shared" si="10"/>
        <v>是</v>
      </c>
      <c r="G193" s="346" t="str">
        <f t="shared" si="11"/>
        <v>款</v>
      </c>
    </row>
    <row r="194" s="346" customFormat="1" ht="38" customHeight="1" spans="1:7">
      <c r="A194" s="350" t="s">
        <v>1493</v>
      </c>
      <c r="B194" s="352" t="s">
        <v>1494</v>
      </c>
      <c r="C194" s="353">
        <v>0</v>
      </c>
      <c r="D194" s="353">
        <v>20</v>
      </c>
      <c r="E194" s="91" t="str">
        <f t="shared" si="9"/>
        <v/>
      </c>
      <c r="F194" s="267" t="str">
        <f t="shared" si="10"/>
        <v>是</v>
      </c>
      <c r="G194" s="346" t="str">
        <f t="shared" si="11"/>
        <v>项</v>
      </c>
    </row>
    <row r="195" s="347" customFormat="1" ht="38" customHeight="1" spans="1:7">
      <c r="A195" s="350" t="s">
        <v>1495</v>
      </c>
      <c r="B195" s="352" t="s">
        <v>1496</v>
      </c>
      <c r="C195" s="353">
        <v>53000</v>
      </c>
      <c r="D195" s="353">
        <v>110000</v>
      </c>
      <c r="E195" s="91">
        <f t="shared" si="9"/>
        <v>1.075</v>
      </c>
      <c r="F195" s="267" t="str">
        <f t="shared" si="10"/>
        <v>是</v>
      </c>
      <c r="G195" s="346" t="str">
        <f t="shared" si="11"/>
        <v>项</v>
      </c>
    </row>
    <row r="196" s="275" customFormat="1" ht="38" hidden="1" customHeight="1" spans="1:7">
      <c r="A196" s="297" t="s">
        <v>1497</v>
      </c>
      <c r="B196" s="298" t="s">
        <v>1498</v>
      </c>
      <c r="C196" s="299"/>
      <c r="D196" s="299"/>
      <c r="E196" s="91" t="str">
        <f t="shared" si="9"/>
        <v/>
      </c>
      <c r="F196" s="267" t="str">
        <f t="shared" si="10"/>
        <v>否</v>
      </c>
      <c r="G196" s="282" t="str">
        <f t="shared" si="11"/>
        <v>项</v>
      </c>
    </row>
    <row r="197" ht="38" hidden="1" customHeight="1" spans="1:7">
      <c r="A197" s="297" t="s">
        <v>1499</v>
      </c>
      <c r="B197" s="300" t="s">
        <v>1500</v>
      </c>
      <c r="C197" s="331">
        <f>SUM(C198:C205)</f>
        <v>0</v>
      </c>
      <c r="D197" s="331">
        <f>SUM(D198:D205)</f>
        <v>0</v>
      </c>
      <c r="E197" s="91" t="str">
        <f t="shared" si="9"/>
        <v/>
      </c>
      <c r="F197" s="267" t="str">
        <f t="shared" si="10"/>
        <v>否</v>
      </c>
      <c r="G197" s="282" t="str">
        <f t="shared" si="11"/>
        <v>款</v>
      </c>
    </row>
    <row r="198" s="275" customFormat="1" ht="38" hidden="1" customHeight="1" spans="1:7">
      <c r="A198" s="297" t="s">
        <v>1501</v>
      </c>
      <c r="B198" s="298" t="s">
        <v>1502</v>
      </c>
      <c r="C198" s="299"/>
      <c r="D198" s="299"/>
      <c r="E198" s="91" t="str">
        <f t="shared" si="9"/>
        <v/>
      </c>
      <c r="F198" s="267" t="str">
        <f t="shared" si="10"/>
        <v>否</v>
      </c>
      <c r="G198" s="282" t="str">
        <f t="shared" si="11"/>
        <v>项</v>
      </c>
    </row>
    <row r="199" ht="38" hidden="1" customHeight="1" spans="1:7">
      <c r="A199" s="297" t="s">
        <v>1503</v>
      </c>
      <c r="B199" s="298" t="s">
        <v>1504</v>
      </c>
      <c r="C199" s="299"/>
      <c r="D199" s="299"/>
      <c r="E199" s="91" t="str">
        <f t="shared" si="9"/>
        <v/>
      </c>
      <c r="F199" s="267" t="str">
        <f t="shared" si="10"/>
        <v>否</v>
      </c>
      <c r="G199" s="282" t="str">
        <f t="shared" si="11"/>
        <v>项</v>
      </c>
    </row>
    <row r="200" ht="38" hidden="1" customHeight="1" spans="1:7">
      <c r="A200" s="297" t="s">
        <v>1505</v>
      </c>
      <c r="B200" s="298" t="s">
        <v>1506</v>
      </c>
      <c r="C200" s="299"/>
      <c r="D200" s="299"/>
      <c r="E200" s="91" t="str">
        <f t="shared" ref="E200:E263" si="12">IFERROR(D200/C200-1,"")</f>
        <v/>
      </c>
      <c r="F200" s="267" t="str">
        <f t="shared" si="10"/>
        <v>否</v>
      </c>
      <c r="G200" s="282" t="str">
        <f t="shared" si="11"/>
        <v>项</v>
      </c>
    </row>
    <row r="201" ht="38" hidden="1" customHeight="1" spans="1:7">
      <c r="A201" s="297" t="s">
        <v>1507</v>
      </c>
      <c r="B201" s="298" t="s">
        <v>1508</v>
      </c>
      <c r="C201" s="299"/>
      <c r="D201" s="299"/>
      <c r="E201" s="91" t="str">
        <f t="shared" si="12"/>
        <v/>
      </c>
      <c r="F201" s="267" t="str">
        <f t="shared" si="10"/>
        <v>否</v>
      </c>
      <c r="G201" s="282" t="str">
        <f t="shared" si="11"/>
        <v>项</v>
      </c>
    </row>
    <row r="202" ht="38" hidden="1" customHeight="1" spans="1:7">
      <c r="A202" s="297" t="s">
        <v>1509</v>
      </c>
      <c r="B202" s="298" t="s">
        <v>1510</v>
      </c>
      <c r="C202" s="299"/>
      <c r="D202" s="299"/>
      <c r="E202" s="91" t="str">
        <f t="shared" si="12"/>
        <v/>
      </c>
      <c r="F202" s="267" t="str">
        <f t="shared" si="10"/>
        <v>否</v>
      </c>
      <c r="G202" s="282" t="str">
        <f t="shared" si="11"/>
        <v>项</v>
      </c>
    </row>
    <row r="203" ht="38" hidden="1" customHeight="1" spans="1:7">
      <c r="A203" s="297" t="s">
        <v>1511</v>
      </c>
      <c r="B203" s="298" t="s">
        <v>1512</v>
      </c>
      <c r="C203" s="299"/>
      <c r="D203" s="299"/>
      <c r="E203" s="91" t="str">
        <f t="shared" si="12"/>
        <v/>
      </c>
      <c r="F203" s="267" t="str">
        <f t="shared" si="10"/>
        <v>否</v>
      </c>
      <c r="G203" s="282" t="str">
        <f t="shared" si="11"/>
        <v>项</v>
      </c>
    </row>
    <row r="204" s="275" customFormat="1" ht="38" hidden="1" customHeight="1" spans="1:7">
      <c r="A204" s="297" t="s">
        <v>1513</v>
      </c>
      <c r="B204" s="298" t="s">
        <v>1514</v>
      </c>
      <c r="C204" s="299"/>
      <c r="D204" s="299"/>
      <c r="E204" s="91" t="str">
        <f t="shared" si="12"/>
        <v/>
      </c>
      <c r="F204" s="267" t="str">
        <f t="shared" si="10"/>
        <v>否</v>
      </c>
      <c r="G204" s="282" t="str">
        <f t="shared" si="11"/>
        <v>项</v>
      </c>
    </row>
    <row r="205" ht="38" hidden="1" customHeight="1" spans="1:7">
      <c r="A205" s="297" t="s">
        <v>1515</v>
      </c>
      <c r="B205" s="298" t="s">
        <v>1516</v>
      </c>
      <c r="C205" s="299"/>
      <c r="D205" s="299"/>
      <c r="E205" s="91" t="str">
        <f t="shared" si="12"/>
        <v/>
      </c>
      <c r="F205" s="267" t="str">
        <f t="shared" si="10"/>
        <v>否</v>
      </c>
      <c r="G205" s="282" t="str">
        <f t="shared" si="11"/>
        <v>项</v>
      </c>
    </row>
    <row r="206" s="346" customFormat="1" ht="38" customHeight="1" spans="1:7">
      <c r="A206" s="350" t="s">
        <v>1517</v>
      </c>
      <c r="B206" s="252" t="s">
        <v>1518</v>
      </c>
      <c r="C206" s="351">
        <f>SUM(C207:C217)</f>
        <v>261</v>
      </c>
      <c r="D206" s="351">
        <f>SUM(D207:D217)</f>
        <v>1990</v>
      </c>
      <c r="E206" s="91">
        <f t="shared" si="12"/>
        <v>6.625</v>
      </c>
      <c r="F206" s="267" t="str">
        <f t="shared" si="10"/>
        <v>是</v>
      </c>
      <c r="G206" s="346" t="str">
        <f t="shared" si="11"/>
        <v>款</v>
      </c>
    </row>
    <row r="207" ht="38" hidden="1" customHeight="1" spans="1:7">
      <c r="A207" s="305">
        <v>2296001</v>
      </c>
      <c r="B207" s="298" t="s">
        <v>1519</v>
      </c>
      <c r="C207" s="299">
        <v>0</v>
      </c>
      <c r="D207" s="299"/>
      <c r="E207" s="91" t="str">
        <f t="shared" si="12"/>
        <v/>
      </c>
      <c r="F207" s="267" t="str">
        <f t="shared" si="10"/>
        <v>否</v>
      </c>
      <c r="G207" s="282" t="str">
        <f t="shared" si="11"/>
        <v>项</v>
      </c>
    </row>
    <row r="208" s="347" customFormat="1" ht="38" customHeight="1" spans="1:7">
      <c r="A208" s="350" t="s">
        <v>1520</v>
      </c>
      <c r="B208" s="352" t="s">
        <v>1521</v>
      </c>
      <c r="C208" s="353">
        <v>163</v>
      </c>
      <c r="D208" s="353">
        <v>362</v>
      </c>
      <c r="E208" s="91">
        <f t="shared" si="12"/>
        <v>1.221</v>
      </c>
      <c r="F208" s="267" t="str">
        <f t="shared" si="10"/>
        <v>是</v>
      </c>
      <c r="G208" s="346" t="str">
        <f t="shared" si="11"/>
        <v>项</v>
      </c>
    </row>
    <row r="209" s="346" customFormat="1" ht="38" customHeight="1" spans="1:7">
      <c r="A209" s="350" t="s">
        <v>1522</v>
      </c>
      <c r="B209" s="352" t="s">
        <v>1523</v>
      </c>
      <c r="C209" s="353">
        <v>38</v>
      </c>
      <c r="D209" s="353">
        <v>516</v>
      </c>
      <c r="E209" s="91">
        <f t="shared" si="12"/>
        <v>12.579</v>
      </c>
      <c r="F209" s="267" t="str">
        <f t="shared" si="10"/>
        <v>是</v>
      </c>
      <c r="G209" s="346" t="str">
        <f t="shared" si="11"/>
        <v>项</v>
      </c>
    </row>
    <row r="210" ht="38" hidden="1" customHeight="1" spans="1:7">
      <c r="A210" s="297" t="s">
        <v>1524</v>
      </c>
      <c r="B210" s="298" t="s">
        <v>1525</v>
      </c>
      <c r="C210" s="299">
        <v>0</v>
      </c>
      <c r="D210" s="299"/>
      <c r="E210" s="91" t="str">
        <f t="shared" si="12"/>
        <v/>
      </c>
      <c r="F210" s="267" t="str">
        <f t="shared" ref="F210:F274" si="13">IF(LEN(A210)=3,"是",IF(B210&lt;&gt;"",IF(SUM(C210:D210)&lt;&gt;0,"是","否"),"是"))</f>
        <v>否</v>
      </c>
      <c r="G210" s="282" t="str">
        <f t="shared" ref="G210:G273" si="14">IF(LEN(A210)=3,"类",IF(LEN(A210)=5,"款","项"))</f>
        <v>项</v>
      </c>
    </row>
    <row r="211" ht="38" hidden="1" customHeight="1" spans="1:7">
      <c r="A211" s="297" t="s">
        <v>1526</v>
      </c>
      <c r="B211" s="298" t="s">
        <v>1527</v>
      </c>
      <c r="C211" s="299">
        <v>0</v>
      </c>
      <c r="D211" s="299"/>
      <c r="E211" s="91" t="str">
        <f t="shared" si="12"/>
        <v/>
      </c>
      <c r="F211" s="267" t="str">
        <f t="shared" si="13"/>
        <v>否</v>
      </c>
      <c r="G211" s="282" t="str">
        <f t="shared" si="14"/>
        <v>项</v>
      </c>
    </row>
    <row r="212" s="346" customFormat="1" ht="38" customHeight="1" spans="1:7">
      <c r="A212" s="350" t="s">
        <v>1528</v>
      </c>
      <c r="B212" s="352" t="s">
        <v>1529</v>
      </c>
      <c r="C212" s="353">
        <v>13</v>
      </c>
      <c r="D212" s="353">
        <v>64</v>
      </c>
      <c r="E212" s="91">
        <f t="shared" si="12"/>
        <v>3.923</v>
      </c>
      <c r="F212" s="267" t="str">
        <f t="shared" si="13"/>
        <v>是</v>
      </c>
      <c r="G212" s="346" t="str">
        <f t="shared" si="14"/>
        <v>项</v>
      </c>
    </row>
    <row r="213" s="275" customFormat="1" ht="38" hidden="1" customHeight="1" spans="1:7">
      <c r="A213" s="297" t="s">
        <v>1530</v>
      </c>
      <c r="B213" s="298" t="s">
        <v>1531</v>
      </c>
      <c r="C213" s="299"/>
      <c r="D213" s="299"/>
      <c r="E213" s="91" t="str">
        <f t="shared" si="12"/>
        <v/>
      </c>
      <c r="F213" s="267" t="str">
        <f t="shared" si="13"/>
        <v>否</v>
      </c>
      <c r="G213" s="282" t="str">
        <f t="shared" si="14"/>
        <v>项</v>
      </c>
    </row>
    <row r="214" s="275" customFormat="1" ht="38" hidden="1" customHeight="1" spans="1:7">
      <c r="A214" s="297" t="s">
        <v>1532</v>
      </c>
      <c r="B214" s="298" t="s">
        <v>1533</v>
      </c>
      <c r="C214" s="299"/>
      <c r="D214" s="299"/>
      <c r="E214" s="91" t="str">
        <f t="shared" si="12"/>
        <v/>
      </c>
      <c r="F214" s="267" t="str">
        <f t="shared" si="13"/>
        <v>否</v>
      </c>
      <c r="G214" s="282" t="str">
        <f t="shared" si="14"/>
        <v>项</v>
      </c>
    </row>
    <row r="215" s="275" customFormat="1" ht="38" hidden="1" customHeight="1" spans="1:7">
      <c r="A215" s="297" t="s">
        <v>1534</v>
      </c>
      <c r="B215" s="298" t="s">
        <v>1535</v>
      </c>
      <c r="C215" s="299"/>
      <c r="D215" s="299"/>
      <c r="E215" s="91" t="str">
        <f t="shared" si="12"/>
        <v/>
      </c>
      <c r="F215" s="267" t="str">
        <f t="shared" si="13"/>
        <v>否</v>
      </c>
      <c r="G215" s="282" t="str">
        <f t="shared" si="14"/>
        <v>项</v>
      </c>
    </row>
    <row r="216" s="346" customFormat="1" ht="38" customHeight="1" spans="1:7">
      <c r="A216" s="350" t="s">
        <v>1536</v>
      </c>
      <c r="B216" s="352" t="s">
        <v>1537</v>
      </c>
      <c r="C216" s="353">
        <v>47</v>
      </c>
      <c r="D216" s="353"/>
      <c r="E216" s="91">
        <f t="shared" si="12"/>
        <v>-1</v>
      </c>
      <c r="F216" s="267" t="str">
        <f t="shared" si="13"/>
        <v>是</v>
      </c>
      <c r="G216" s="346" t="str">
        <f t="shared" si="14"/>
        <v>项</v>
      </c>
    </row>
    <row r="217" s="347" customFormat="1" ht="38" customHeight="1" spans="1:7">
      <c r="A217" s="350" t="s">
        <v>1538</v>
      </c>
      <c r="B217" s="352" t="s">
        <v>1539</v>
      </c>
      <c r="C217" s="353"/>
      <c r="D217" s="353">
        <v>1048</v>
      </c>
      <c r="E217" s="91" t="str">
        <f t="shared" si="12"/>
        <v/>
      </c>
      <c r="F217" s="267" t="str">
        <f t="shared" si="13"/>
        <v>是</v>
      </c>
      <c r="G217" s="346" t="str">
        <f t="shared" si="14"/>
        <v>项</v>
      </c>
    </row>
    <row r="218" s="347" customFormat="1" ht="38" customHeight="1" spans="1:7">
      <c r="A218" s="356" t="s">
        <v>90</v>
      </c>
      <c r="B218" s="208" t="s">
        <v>1540</v>
      </c>
      <c r="C218" s="360">
        <f>SUM(C219:C234)</f>
        <v>10593</v>
      </c>
      <c r="D218" s="360">
        <f>SUM(D219:D234)</f>
        <v>16465</v>
      </c>
      <c r="E218" s="87">
        <f t="shared" si="12"/>
        <v>0.554</v>
      </c>
      <c r="F218" s="267" t="str">
        <f>IF(LEN(A218)=3,"是",IF(B218&lt;&gt;"",IF(SUM(#REF!)&lt;&gt;0,"是","否"),"是"))</f>
        <v>是</v>
      </c>
      <c r="G218" s="346" t="str">
        <f t="shared" si="14"/>
        <v>类</v>
      </c>
    </row>
    <row r="219" s="347" customFormat="1" ht="38" hidden="1" customHeight="1" spans="1:7">
      <c r="A219" s="350" t="s">
        <v>1541</v>
      </c>
      <c r="B219" s="352" t="s">
        <v>1542</v>
      </c>
      <c r="C219" s="361"/>
      <c r="D219" s="361"/>
      <c r="E219" s="91" t="str">
        <f t="shared" si="12"/>
        <v/>
      </c>
      <c r="F219" s="267" t="str">
        <f>IF(LEN(A219)=3,"是",IF(B219&lt;&gt;"",IF(SUM(C218:D218)&lt;&gt;0,"是","否"),"是"))</f>
        <v>是</v>
      </c>
      <c r="G219" s="346" t="str">
        <f t="shared" si="14"/>
        <v>项</v>
      </c>
    </row>
    <row r="220" s="275" customFormat="1" ht="38" hidden="1" customHeight="1" spans="1:7">
      <c r="A220" s="297" t="s">
        <v>1543</v>
      </c>
      <c r="B220" s="298" t="s">
        <v>1544</v>
      </c>
      <c r="C220" s="299"/>
      <c r="D220" s="299"/>
      <c r="E220" s="91" t="str">
        <f t="shared" si="12"/>
        <v/>
      </c>
      <c r="F220" s="267" t="str">
        <f t="shared" si="13"/>
        <v>否</v>
      </c>
      <c r="G220" s="282" t="str">
        <f t="shared" si="14"/>
        <v>项</v>
      </c>
    </row>
    <row r="221" s="275" customFormat="1" ht="38" hidden="1" customHeight="1" spans="1:7">
      <c r="A221" s="297" t="s">
        <v>1545</v>
      </c>
      <c r="B221" s="298" t="s">
        <v>1546</v>
      </c>
      <c r="C221" s="299"/>
      <c r="D221" s="299"/>
      <c r="E221" s="91" t="str">
        <f t="shared" si="12"/>
        <v/>
      </c>
      <c r="F221" s="267" t="str">
        <f t="shared" si="13"/>
        <v>否</v>
      </c>
      <c r="G221" s="282" t="str">
        <f t="shared" si="14"/>
        <v>项</v>
      </c>
    </row>
    <row r="222" s="347" customFormat="1" ht="38" customHeight="1" spans="1:7">
      <c r="A222" s="350" t="s">
        <v>1547</v>
      </c>
      <c r="B222" s="352" t="s">
        <v>1548</v>
      </c>
      <c r="C222" s="353">
        <v>2104</v>
      </c>
      <c r="D222" s="353">
        <v>2071</v>
      </c>
      <c r="E222" s="91">
        <f t="shared" si="12"/>
        <v>-0.016</v>
      </c>
      <c r="F222" s="267" t="str">
        <f t="shared" si="13"/>
        <v>是</v>
      </c>
      <c r="G222" s="346" t="str">
        <f t="shared" si="14"/>
        <v>项</v>
      </c>
    </row>
    <row r="223" s="275" customFormat="1" ht="38" hidden="1" customHeight="1" spans="1:7">
      <c r="A223" s="297" t="s">
        <v>1549</v>
      </c>
      <c r="B223" s="298" t="s">
        <v>1550</v>
      </c>
      <c r="C223" s="299"/>
      <c r="D223" s="299"/>
      <c r="E223" s="91" t="str">
        <f t="shared" si="12"/>
        <v/>
      </c>
      <c r="F223" s="267" t="str">
        <f t="shared" si="13"/>
        <v>否</v>
      </c>
      <c r="G223" s="282" t="str">
        <f t="shared" si="14"/>
        <v>项</v>
      </c>
    </row>
    <row r="224" ht="38" hidden="1" customHeight="1" spans="1:7">
      <c r="A224" s="297" t="s">
        <v>1551</v>
      </c>
      <c r="B224" s="298" t="s">
        <v>1552</v>
      </c>
      <c r="C224" s="299"/>
      <c r="D224" s="299"/>
      <c r="E224" s="91" t="str">
        <f t="shared" si="12"/>
        <v/>
      </c>
      <c r="F224" s="267" t="str">
        <f t="shared" si="13"/>
        <v>否</v>
      </c>
      <c r="G224" s="282" t="str">
        <f t="shared" si="14"/>
        <v>项</v>
      </c>
    </row>
    <row r="225" ht="38" hidden="1" customHeight="1" spans="1:7">
      <c r="A225" s="297" t="s">
        <v>1553</v>
      </c>
      <c r="B225" s="298" t="s">
        <v>1554</v>
      </c>
      <c r="C225" s="299"/>
      <c r="D225" s="299"/>
      <c r="E225" s="91" t="str">
        <f t="shared" si="12"/>
        <v/>
      </c>
      <c r="F225" s="267" t="str">
        <f t="shared" si="13"/>
        <v>否</v>
      </c>
      <c r="G225" s="282" t="str">
        <f t="shared" si="14"/>
        <v>项</v>
      </c>
    </row>
    <row r="226" ht="38" hidden="1" customHeight="1" spans="1:7">
      <c r="A226" s="297" t="s">
        <v>1555</v>
      </c>
      <c r="B226" s="298" t="s">
        <v>1556</v>
      </c>
      <c r="C226" s="299"/>
      <c r="D226" s="299"/>
      <c r="E226" s="91" t="str">
        <f t="shared" si="12"/>
        <v/>
      </c>
      <c r="F226" s="267" t="str">
        <f t="shared" si="13"/>
        <v>否</v>
      </c>
      <c r="G226" s="282" t="str">
        <f t="shared" si="14"/>
        <v>项</v>
      </c>
    </row>
    <row r="227" ht="38" hidden="1" customHeight="1" spans="1:7">
      <c r="A227" s="297" t="s">
        <v>1557</v>
      </c>
      <c r="B227" s="298" t="s">
        <v>1558</v>
      </c>
      <c r="C227" s="299"/>
      <c r="D227" s="299"/>
      <c r="E227" s="91" t="str">
        <f t="shared" si="12"/>
        <v/>
      </c>
      <c r="F227" s="267" t="str">
        <f t="shared" si="13"/>
        <v>否</v>
      </c>
      <c r="G227" s="282" t="str">
        <f t="shared" si="14"/>
        <v>项</v>
      </c>
    </row>
    <row r="228" ht="38" hidden="1" customHeight="1" spans="1:7">
      <c r="A228" s="297" t="s">
        <v>1559</v>
      </c>
      <c r="B228" s="298" t="s">
        <v>1560</v>
      </c>
      <c r="C228" s="299"/>
      <c r="D228" s="299"/>
      <c r="E228" s="91" t="str">
        <f t="shared" si="12"/>
        <v/>
      </c>
      <c r="F228" s="267" t="str">
        <f t="shared" si="13"/>
        <v>否</v>
      </c>
      <c r="G228" s="282" t="str">
        <f t="shared" si="14"/>
        <v>项</v>
      </c>
    </row>
    <row r="229" ht="38" hidden="1" customHeight="1" spans="1:7">
      <c r="A229" s="297" t="s">
        <v>1561</v>
      </c>
      <c r="B229" s="298" t="s">
        <v>1562</v>
      </c>
      <c r="C229" s="299"/>
      <c r="D229" s="299"/>
      <c r="E229" s="91" t="str">
        <f t="shared" si="12"/>
        <v/>
      </c>
      <c r="F229" s="267" t="str">
        <f t="shared" si="13"/>
        <v>否</v>
      </c>
      <c r="G229" s="282" t="str">
        <f t="shared" si="14"/>
        <v>项</v>
      </c>
    </row>
    <row r="230" ht="38" hidden="1" customHeight="1" spans="1:7">
      <c r="A230" s="297" t="s">
        <v>1563</v>
      </c>
      <c r="B230" s="298" t="s">
        <v>1564</v>
      </c>
      <c r="C230" s="299"/>
      <c r="D230" s="299"/>
      <c r="E230" s="91" t="str">
        <f t="shared" si="12"/>
        <v/>
      </c>
      <c r="F230" s="267" t="str">
        <f t="shared" si="13"/>
        <v>否</v>
      </c>
      <c r="G230" s="282" t="str">
        <f t="shared" si="14"/>
        <v>项</v>
      </c>
    </row>
    <row r="231" s="275" customFormat="1" ht="38" hidden="1" customHeight="1" spans="1:7">
      <c r="A231" s="297" t="s">
        <v>1565</v>
      </c>
      <c r="B231" s="298" t="s">
        <v>1566</v>
      </c>
      <c r="C231" s="299"/>
      <c r="D231" s="299"/>
      <c r="E231" s="91" t="str">
        <f t="shared" si="12"/>
        <v/>
      </c>
      <c r="F231" s="267" t="str">
        <f t="shared" si="13"/>
        <v>否</v>
      </c>
      <c r="G231" s="282" t="str">
        <f t="shared" si="14"/>
        <v>项</v>
      </c>
    </row>
    <row r="232" s="275" customFormat="1" ht="38" hidden="1" customHeight="1" spans="1:7">
      <c r="A232" s="297" t="s">
        <v>1567</v>
      </c>
      <c r="B232" s="298" t="s">
        <v>1568</v>
      </c>
      <c r="C232" s="299"/>
      <c r="D232" s="299"/>
      <c r="E232" s="91" t="str">
        <f t="shared" si="12"/>
        <v/>
      </c>
      <c r="F232" s="267" t="str">
        <f t="shared" si="13"/>
        <v>否</v>
      </c>
      <c r="G232" s="282" t="str">
        <f t="shared" si="14"/>
        <v>项</v>
      </c>
    </row>
    <row r="233" s="347" customFormat="1" ht="38" customHeight="1" spans="1:7">
      <c r="A233" s="350" t="s">
        <v>1569</v>
      </c>
      <c r="B233" s="352" t="s">
        <v>1570</v>
      </c>
      <c r="C233" s="353">
        <v>8489</v>
      </c>
      <c r="D233" s="353">
        <v>14394</v>
      </c>
      <c r="E233" s="91">
        <f t="shared" si="12"/>
        <v>0.696</v>
      </c>
      <c r="F233" s="267" t="str">
        <f t="shared" si="13"/>
        <v>是</v>
      </c>
      <c r="G233" s="346" t="str">
        <f t="shared" si="14"/>
        <v>项</v>
      </c>
    </row>
    <row r="234" ht="38" hidden="1" customHeight="1" spans="1:7">
      <c r="A234" s="297" t="s">
        <v>1571</v>
      </c>
      <c r="B234" s="298" t="s">
        <v>1572</v>
      </c>
      <c r="C234" s="299"/>
      <c r="D234" s="299"/>
      <c r="E234" s="91" t="str">
        <f t="shared" si="12"/>
        <v/>
      </c>
      <c r="F234" s="267" t="str">
        <f t="shared" si="13"/>
        <v>否</v>
      </c>
      <c r="G234" s="282" t="str">
        <f t="shared" si="14"/>
        <v>项</v>
      </c>
    </row>
    <row r="235" s="347" customFormat="1" ht="38" customHeight="1" spans="1:7">
      <c r="A235" s="356" t="s">
        <v>92</v>
      </c>
      <c r="B235" s="208" t="s">
        <v>1573</v>
      </c>
      <c r="C235" s="357">
        <f>SUM(C236)</f>
        <v>82</v>
      </c>
      <c r="D235" s="357">
        <f>SUM(D236)</f>
        <v>114</v>
      </c>
      <c r="E235" s="87">
        <f t="shared" si="12"/>
        <v>0.39</v>
      </c>
      <c r="F235" s="267" t="str">
        <f t="shared" si="13"/>
        <v>是</v>
      </c>
      <c r="G235" s="346" t="str">
        <f t="shared" si="14"/>
        <v>类</v>
      </c>
    </row>
    <row r="236" s="347" customFormat="1" ht="38" customHeight="1" spans="1:7">
      <c r="A236" s="358">
        <v>23304</v>
      </c>
      <c r="B236" s="252" t="s">
        <v>1574</v>
      </c>
      <c r="C236" s="351">
        <f>SUM(C237:C252)</f>
        <v>82</v>
      </c>
      <c r="D236" s="351">
        <f>SUM(D237:D252)</f>
        <v>114</v>
      </c>
      <c r="E236" s="91">
        <f t="shared" si="12"/>
        <v>0.39</v>
      </c>
      <c r="F236" s="267" t="str">
        <f t="shared" si="13"/>
        <v>是</v>
      </c>
      <c r="G236" s="346" t="str">
        <f t="shared" si="14"/>
        <v>款</v>
      </c>
    </row>
    <row r="237" ht="38" hidden="1" customHeight="1" spans="1:7">
      <c r="A237" s="297" t="s">
        <v>1575</v>
      </c>
      <c r="B237" s="298" t="s">
        <v>1576</v>
      </c>
      <c r="C237" s="299"/>
      <c r="D237" s="299"/>
      <c r="E237" s="91" t="str">
        <f t="shared" si="12"/>
        <v/>
      </c>
      <c r="F237" s="267" t="str">
        <f t="shared" si="13"/>
        <v>否</v>
      </c>
      <c r="G237" s="282" t="str">
        <f t="shared" si="14"/>
        <v>项</v>
      </c>
    </row>
    <row r="238" s="275" customFormat="1" ht="38" hidden="1" customHeight="1" spans="1:7">
      <c r="A238" s="297" t="s">
        <v>1577</v>
      </c>
      <c r="B238" s="298" t="s">
        <v>1578</v>
      </c>
      <c r="C238" s="299"/>
      <c r="D238" s="299"/>
      <c r="E238" s="91" t="str">
        <f t="shared" si="12"/>
        <v/>
      </c>
      <c r="F238" s="267" t="str">
        <f t="shared" si="13"/>
        <v>否</v>
      </c>
      <c r="G238" s="282" t="str">
        <f t="shared" si="14"/>
        <v>项</v>
      </c>
    </row>
    <row r="239" ht="38" hidden="1" customHeight="1" spans="1:7">
      <c r="A239" s="297" t="s">
        <v>1579</v>
      </c>
      <c r="B239" s="298" t="s">
        <v>1580</v>
      </c>
      <c r="C239" s="299"/>
      <c r="D239" s="299"/>
      <c r="E239" s="91" t="str">
        <f t="shared" si="12"/>
        <v/>
      </c>
      <c r="F239" s="267" t="str">
        <f t="shared" si="13"/>
        <v>否</v>
      </c>
      <c r="G239" s="282" t="str">
        <f t="shared" si="14"/>
        <v>项</v>
      </c>
    </row>
    <row r="240" s="347" customFormat="1" ht="38" customHeight="1" spans="1:7">
      <c r="A240" s="350" t="s">
        <v>1581</v>
      </c>
      <c r="B240" s="352" t="s">
        <v>1582</v>
      </c>
      <c r="C240" s="353"/>
      <c r="D240" s="353">
        <v>4</v>
      </c>
      <c r="E240" s="91" t="str">
        <f t="shared" si="12"/>
        <v/>
      </c>
      <c r="F240" s="267" t="str">
        <f t="shared" si="13"/>
        <v>是</v>
      </c>
      <c r="G240" s="346" t="str">
        <f t="shared" si="14"/>
        <v>项</v>
      </c>
    </row>
    <row r="241" s="275" customFormat="1" ht="38" hidden="1" customHeight="1" spans="1:7">
      <c r="A241" s="297" t="s">
        <v>1583</v>
      </c>
      <c r="B241" s="298" t="s">
        <v>1584</v>
      </c>
      <c r="C241" s="299"/>
      <c r="D241" s="299"/>
      <c r="E241" s="91" t="str">
        <f t="shared" si="12"/>
        <v/>
      </c>
      <c r="F241" s="267" t="str">
        <f t="shared" si="13"/>
        <v>否</v>
      </c>
      <c r="G241" s="282" t="str">
        <f t="shared" si="14"/>
        <v>项</v>
      </c>
    </row>
    <row r="242" ht="38" hidden="1" customHeight="1" spans="1:7">
      <c r="A242" s="297" t="s">
        <v>1585</v>
      </c>
      <c r="B242" s="298" t="s">
        <v>1586</v>
      </c>
      <c r="C242" s="299"/>
      <c r="D242" s="299"/>
      <c r="E242" s="91" t="str">
        <f t="shared" si="12"/>
        <v/>
      </c>
      <c r="F242" s="267" t="str">
        <f t="shared" si="13"/>
        <v>否</v>
      </c>
      <c r="G242" s="282" t="str">
        <f t="shared" si="14"/>
        <v>项</v>
      </c>
    </row>
    <row r="243" ht="38" hidden="1" customHeight="1" spans="1:7">
      <c r="A243" s="297" t="s">
        <v>1587</v>
      </c>
      <c r="B243" s="298" t="s">
        <v>1588</v>
      </c>
      <c r="C243" s="299"/>
      <c r="D243" s="299"/>
      <c r="E243" s="91" t="str">
        <f t="shared" si="12"/>
        <v/>
      </c>
      <c r="F243" s="267" t="str">
        <f t="shared" si="13"/>
        <v>否</v>
      </c>
      <c r="G243" s="282" t="str">
        <f t="shared" si="14"/>
        <v>项</v>
      </c>
    </row>
    <row r="244" ht="38" hidden="1" customHeight="1" spans="1:7">
      <c r="A244" s="297" t="s">
        <v>1589</v>
      </c>
      <c r="B244" s="298" t="s">
        <v>1590</v>
      </c>
      <c r="C244" s="299"/>
      <c r="D244" s="299"/>
      <c r="E244" s="91" t="str">
        <f t="shared" si="12"/>
        <v/>
      </c>
      <c r="F244" s="267" t="str">
        <f t="shared" si="13"/>
        <v>否</v>
      </c>
      <c r="G244" s="282" t="str">
        <f t="shared" si="14"/>
        <v>项</v>
      </c>
    </row>
    <row r="245" ht="38" hidden="1" customHeight="1" spans="1:7">
      <c r="A245" s="297" t="s">
        <v>1591</v>
      </c>
      <c r="B245" s="298" t="s">
        <v>1592</v>
      </c>
      <c r="C245" s="299"/>
      <c r="D245" s="299"/>
      <c r="E245" s="91" t="str">
        <f t="shared" si="12"/>
        <v/>
      </c>
      <c r="F245" s="267" t="str">
        <f t="shared" si="13"/>
        <v>否</v>
      </c>
      <c r="G245" s="282" t="str">
        <f t="shared" si="14"/>
        <v>项</v>
      </c>
    </row>
    <row r="246" ht="38" hidden="1" customHeight="1" spans="1:7">
      <c r="A246" s="297" t="s">
        <v>1593</v>
      </c>
      <c r="B246" s="298" t="s">
        <v>1594</v>
      </c>
      <c r="C246" s="299"/>
      <c r="D246" s="299"/>
      <c r="E246" s="91" t="str">
        <f t="shared" si="12"/>
        <v/>
      </c>
      <c r="F246" s="267" t="str">
        <f t="shared" si="13"/>
        <v>否</v>
      </c>
      <c r="G246" s="282" t="str">
        <f t="shared" si="14"/>
        <v>项</v>
      </c>
    </row>
    <row r="247" ht="38" hidden="1" customHeight="1" spans="1:7">
      <c r="A247" s="297" t="s">
        <v>1595</v>
      </c>
      <c r="B247" s="298" t="s">
        <v>1596</v>
      </c>
      <c r="C247" s="299"/>
      <c r="D247" s="299"/>
      <c r="E247" s="91" t="str">
        <f t="shared" si="12"/>
        <v/>
      </c>
      <c r="F247" s="267" t="str">
        <f t="shared" si="13"/>
        <v>否</v>
      </c>
      <c r="G247" s="282" t="str">
        <f t="shared" si="14"/>
        <v>项</v>
      </c>
    </row>
    <row r="248" ht="38" hidden="1" customHeight="1" spans="1:7">
      <c r="A248" s="297" t="s">
        <v>1597</v>
      </c>
      <c r="B248" s="298" t="s">
        <v>1598</v>
      </c>
      <c r="C248" s="299"/>
      <c r="D248" s="299"/>
      <c r="E248" s="91" t="str">
        <f t="shared" si="12"/>
        <v/>
      </c>
      <c r="F248" s="267" t="str">
        <f t="shared" si="13"/>
        <v>否</v>
      </c>
      <c r="G248" s="282" t="str">
        <f t="shared" si="14"/>
        <v>项</v>
      </c>
    </row>
    <row r="249" s="346" customFormat="1" ht="38" customHeight="1" spans="1:7">
      <c r="A249" s="350" t="s">
        <v>1599</v>
      </c>
      <c r="B249" s="352" t="s">
        <v>1600</v>
      </c>
      <c r="C249" s="353">
        <v>51</v>
      </c>
      <c r="D249" s="353"/>
      <c r="E249" s="91">
        <f t="shared" si="12"/>
        <v>-1</v>
      </c>
      <c r="F249" s="267" t="str">
        <f t="shared" si="13"/>
        <v>是</v>
      </c>
      <c r="G249" s="346" t="str">
        <f t="shared" si="14"/>
        <v>项</v>
      </c>
    </row>
    <row r="250" s="275" customFormat="1" ht="38" hidden="1" customHeight="1" spans="1:7">
      <c r="A250" s="297" t="s">
        <v>1601</v>
      </c>
      <c r="B250" s="298" t="s">
        <v>1602</v>
      </c>
      <c r="C250" s="299">
        <v>0</v>
      </c>
      <c r="D250" s="299"/>
      <c r="E250" s="91" t="str">
        <f t="shared" si="12"/>
        <v/>
      </c>
      <c r="F250" s="267" t="str">
        <f t="shared" si="13"/>
        <v>否</v>
      </c>
      <c r="G250" s="282" t="str">
        <f t="shared" si="14"/>
        <v>项</v>
      </c>
    </row>
    <row r="251" ht="38" customHeight="1" spans="1:7">
      <c r="A251" s="297" t="s">
        <v>1603</v>
      </c>
      <c r="B251" s="298" t="s">
        <v>1604</v>
      </c>
      <c r="C251" s="299">
        <v>31</v>
      </c>
      <c r="D251" s="299">
        <v>110</v>
      </c>
      <c r="E251" s="91">
        <f t="shared" si="12"/>
        <v>2.548</v>
      </c>
      <c r="F251" s="267" t="str">
        <f t="shared" si="13"/>
        <v>是</v>
      </c>
      <c r="G251" s="282" t="str">
        <f t="shared" si="14"/>
        <v>项</v>
      </c>
    </row>
    <row r="252" ht="38" hidden="1" customHeight="1" spans="1:7">
      <c r="A252" s="297" t="s">
        <v>1605</v>
      </c>
      <c r="B252" s="298" t="s">
        <v>1606</v>
      </c>
      <c r="C252" s="299"/>
      <c r="D252" s="299"/>
      <c r="E252" s="91" t="str">
        <f t="shared" si="12"/>
        <v/>
      </c>
      <c r="F252" s="267" t="str">
        <f t="shared" si="13"/>
        <v>否</v>
      </c>
      <c r="G252" s="282" t="str">
        <f t="shared" si="14"/>
        <v>项</v>
      </c>
    </row>
    <row r="253" ht="38" customHeight="1" spans="1:7">
      <c r="A253" s="304" t="s">
        <v>1607</v>
      </c>
      <c r="B253" s="295" t="s">
        <v>1608</v>
      </c>
      <c r="C253" s="329">
        <f>SUM(C254,C267)</f>
        <v>0</v>
      </c>
      <c r="D253" s="329">
        <f>SUM(D254,D267)</f>
        <v>0</v>
      </c>
      <c r="E253" s="87" t="str">
        <f t="shared" si="12"/>
        <v/>
      </c>
      <c r="F253" s="267" t="str">
        <f t="shared" si="13"/>
        <v>是</v>
      </c>
      <c r="G253" s="282" t="str">
        <f t="shared" si="14"/>
        <v>类</v>
      </c>
    </row>
    <row r="254" ht="38" hidden="1" customHeight="1" spans="1:7">
      <c r="A254" s="305" t="s">
        <v>1609</v>
      </c>
      <c r="B254" s="300" t="s">
        <v>1610</v>
      </c>
      <c r="C254" s="331">
        <f>SUM(C255:C266)</f>
        <v>0</v>
      </c>
      <c r="D254" s="331">
        <f>SUM(D255:D266)</f>
        <v>0</v>
      </c>
      <c r="E254" s="91" t="str">
        <f t="shared" si="12"/>
        <v/>
      </c>
      <c r="F254" s="267" t="str">
        <f t="shared" si="13"/>
        <v>否</v>
      </c>
      <c r="G254" s="282" t="str">
        <f t="shared" si="14"/>
        <v>款</v>
      </c>
    </row>
    <row r="255" ht="38" hidden="1" customHeight="1" spans="1:7">
      <c r="A255" s="305" t="s">
        <v>1611</v>
      </c>
      <c r="B255" s="298" t="s">
        <v>1612</v>
      </c>
      <c r="C255" s="299"/>
      <c r="D255" s="299"/>
      <c r="E255" s="91" t="str">
        <f t="shared" si="12"/>
        <v/>
      </c>
      <c r="F255" s="267" t="str">
        <f t="shared" si="13"/>
        <v>否</v>
      </c>
      <c r="G255" s="282" t="str">
        <f t="shared" si="14"/>
        <v>项</v>
      </c>
    </row>
    <row r="256" ht="38" hidden="1" customHeight="1" spans="1:7">
      <c r="A256" s="305" t="s">
        <v>1613</v>
      </c>
      <c r="B256" s="298" t="s">
        <v>1614</v>
      </c>
      <c r="C256" s="299"/>
      <c r="D256" s="299"/>
      <c r="E256" s="91" t="str">
        <f t="shared" si="12"/>
        <v/>
      </c>
      <c r="F256" s="267" t="str">
        <f t="shared" si="13"/>
        <v>否</v>
      </c>
      <c r="G256" s="282" t="str">
        <f t="shared" si="14"/>
        <v>项</v>
      </c>
    </row>
    <row r="257" ht="38" hidden="1" customHeight="1" spans="1:7">
      <c r="A257" s="305" t="s">
        <v>1615</v>
      </c>
      <c r="B257" s="298" t="s">
        <v>1616</v>
      </c>
      <c r="C257" s="299"/>
      <c r="D257" s="299"/>
      <c r="E257" s="91" t="str">
        <f t="shared" si="12"/>
        <v/>
      </c>
      <c r="F257" s="267" t="str">
        <f t="shared" si="13"/>
        <v>否</v>
      </c>
      <c r="G257" s="282" t="str">
        <f t="shared" si="14"/>
        <v>项</v>
      </c>
    </row>
    <row r="258" ht="38" hidden="1" customHeight="1" spans="1:7">
      <c r="A258" s="305" t="s">
        <v>1617</v>
      </c>
      <c r="B258" s="298" t="s">
        <v>1618</v>
      </c>
      <c r="C258" s="299"/>
      <c r="D258" s="299"/>
      <c r="E258" s="91" t="str">
        <f t="shared" si="12"/>
        <v/>
      </c>
      <c r="F258" s="267" t="str">
        <f t="shared" si="13"/>
        <v>否</v>
      </c>
      <c r="G258" s="282" t="str">
        <f t="shared" si="14"/>
        <v>项</v>
      </c>
    </row>
    <row r="259" ht="38" hidden="1" customHeight="1" spans="1:7">
      <c r="A259" s="305" t="s">
        <v>1619</v>
      </c>
      <c r="B259" s="298" t="s">
        <v>1620</v>
      </c>
      <c r="C259" s="299"/>
      <c r="D259" s="299"/>
      <c r="E259" s="91" t="str">
        <f t="shared" si="12"/>
        <v/>
      </c>
      <c r="F259" s="267" t="str">
        <f t="shared" si="13"/>
        <v>否</v>
      </c>
      <c r="G259" s="282" t="str">
        <f t="shared" si="14"/>
        <v>项</v>
      </c>
    </row>
    <row r="260" ht="38" hidden="1" customHeight="1" spans="1:7">
      <c r="A260" s="305" t="s">
        <v>1621</v>
      </c>
      <c r="B260" s="298" t="s">
        <v>1622</v>
      </c>
      <c r="C260" s="299"/>
      <c r="D260" s="299"/>
      <c r="E260" s="91" t="str">
        <f t="shared" si="12"/>
        <v/>
      </c>
      <c r="F260" s="267" t="str">
        <f t="shared" si="13"/>
        <v>否</v>
      </c>
      <c r="G260" s="282" t="str">
        <f t="shared" si="14"/>
        <v>项</v>
      </c>
    </row>
    <row r="261" ht="38" hidden="1" customHeight="1" spans="1:7">
      <c r="A261" s="305" t="s">
        <v>1623</v>
      </c>
      <c r="B261" s="298" t="s">
        <v>1624</v>
      </c>
      <c r="C261" s="299"/>
      <c r="D261" s="299"/>
      <c r="E261" s="91" t="str">
        <f t="shared" si="12"/>
        <v/>
      </c>
      <c r="F261" s="267" t="str">
        <f t="shared" si="13"/>
        <v>否</v>
      </c>
      <c r="G261" s="282" t="str">
        <f t="shared" si="14"/>
        <v>项</v>
      </c>
    </row>
    <row r="262" ht="38" hidden="1" customHeight="1" spans="1:7">
      <c r="A262" s="305" t="s">
        <v>1625</v>
      </c>
      <c r="B262" s="298" t="s">
        <v>1626</v>
      </c>
      <c r="C262" s="299"/>
      <c r="D262" s="299"/>
      <c r="E262" s="91" t="str">
        <f t="shared" si="12"/>
        <v/>
      </c>
      <c r="F262" s="267" t="str">
        <f t="shared" si="13"/>
        <v>否</v>
      </c>
      <c r="G262" s="282" t="str">
        <f t="shared" si="14"/>
        <v>项</v>
      </c>
    </row>
    <row r="263" ht="38" hidden="1" customHeight="1" spans="1:7">
      <c r="A263" s="305" t="s">
        <v>1627</v>
      </c>
      <c r="B263" s="298" t="s">
        <v>1628</v>
      </c>
      <c r="C263" s="299"/>
      <c r="D263" s="299"/>
      <c r="E263" s="91" t="str">
        <f t="shared" si="12"/>
        <v/>
      </c>
      <c r="F263" s="267" t="str">
        <f t="shared" si="13"/>
        <v>否</v>
      </c>
      <c r="G263" s="282" t="str">
        <f t="shared" si="14"/>
        <v>项</v>
      </c>
    </row>
    <row r="264" ht="38" hidden="1" customHeight="1" spans="1:7">
      <c r="A264" s="305" t="s">
        <v>1629</v>
      </c>
      <c r="B264" s="298" t="s">
        <v>1630</v>
      </c>
      <c r="C264" s="299"/>
      <c r="D264" s="299"/>
      <c r="E264" s="91" t="str">
        <f t="shared" ref="E264:E283" si="15">IFERROR(D264/C264-1,"")</f>
        <v/>
      </c>
      <c r="F264" s="267" t="str">
        <f t="shared" si="13"/>
        <v>否</v>
      </c>
      <c r="G264" s="282" t="str">
        <f t="shared" si="14"/>
        <v>项</v>
      </c>
    </row>
    <row r="265" ht="38" hidden="1" customHeight="1" spans="1:7">
      <c r="A265" s="305" t="s">
        <v>1631</v>
      </c>
      <c r="B265" s="298" t="s">
        <v>1632</v>
      </c>
      <c r="C265" s="299"/>
      <c r="D265" s="299"/>
      <c r="E265" s="91" t="str">
        <f t="shared" si="15"/>
        <v/>
      </c>
      <c r="F265" s="267" t="str">
        <f t="shared" si="13"/>
        <v>否</v>
      </c>
      <c r="G265" s="282" t="str">
        <f t="shared" si="14"/>
        <v>项</v>
      </c>
    </row>
    <row r="266" ht="38" hidden="1" customHeight="1" spans="1:7">
      <c r="A266" s="305" t="s">
        <v>1633</v>
      </c>
      <c r="B266" s="298" t="s">
        <v>1634</v>
      </c>
      <c r="C266" s="299"/>
      <c r="D266" s="299"/>
      <c r="E266" s="91" t="str">
        <f t="shared" si="15"/>
        <v/>
      </c>
      <c r="F266" s="267" t="str">
        <f t="shared" si="13"/>
        <v>否</v>
      </c>
      <c r="G266" s="282" t="str">
        <f t="shared" si="14"/>
        <v>项</v>
      </c>
    </row>
    <row r="267" ht="38" hidden="1" customHeight="1" spans="1:7">
      <c r="A267" s="305" t="s">
        <v>1635</v>
      </c>
      <c r="B267" s="300" t="s">
        <v>1636</v>
      </c>
      <c r="C267" s="331">
        <f>SUM(C268:C273)</f>
        <v>0</v>
      </c>
      <c r="D267" s="331">
        <f>SUM(D268:D273)</f>
        <v>0</v>
      </c>
      <c r="E267" s="91" t="str">
        <f t="shared" si="15"/>
        <v/>
      </c>
      <c r="F267" s="267" t="str">
        <f t="shared" si="13"/>
        <v>否</v>
      </c>
      <c r="G267" s="282" t="str">
        <f t="shared" si="14"/>
        <v>款</v>
      </c>
    </row>
    <row r="268" ht="38" hidden="1" customHeight="1" spans="1:7">
      <c r="A268" s="305" t="s">
        <v>1637</v>
      </c>
      <c r="B268" s="298" t="s">
        <v>1638</v>
      </c>
      <c r="C268" s="299"/>
      <c r="D268" s="299"/>
      <c r="E268" s="91" t="str">
        <f t="shared" si="15"/>
        <v/>
      </c>
      <c r="F268" s="267" t="str">
        <f t="shared" si="13"/>
        <v>否</v>
      </c>
      <c r="G268" s="282" t="str">
        <f t="shared" si="14"/>
        <v>项</v>
      </c>
    </row>
    <row r="269" ht="38" hidden="1" customHeight="1" spans="1:7">
      <c r="A269" s="305" t="s">
        <v>1639</v>
      </c>
      <c r="B269" s="298" t="s">
        <v>1640</v>
      </c>
      <c r="C269" s="299"/>
      <c r="D269" s="299"/>
      <c r="E269" s="91" t="str">
        <f t="shared" si="15"/>
        <v/>
      </c>
      <c r="F269" s="267" t="str">
        <f t="shared" si="13"/>
        <v>否</v>
      </c>
      <c r="G269" s="282" t="str">
        <f t="shared" si="14"/>
        <v>项</v>
      </c>
    </row>
    <row r="270" ht="38" hidden="1" customHeight="1" spans="1:7">
      <c r="A270" s="305" t="s">
        <v>1641</v>
      </c>
      <c r="B270" s="298" t="s">
        <v>1642</v>
      </c>
      <c r="C270" s="299"/>
      <c r="D270" s="299"/>
      <c r="E270" s="91" t="str">
        <f t="shared" si="15"/>
        <v/>
      </c>
      <c r="F270" s="267" t="str">
        <f t="shared" si="13"/>
        <v>否</v>
      </c>
      <c r="G270" s="282" t="str">
        <f t="shared" si="14"/>
        <v>项</v>
      </c>
    </row>
    <row r="271" ht="38" hidden="1" customHeight="1" spans="1:7">
      <c r="A271" s="305" t="s">
        <v>1643</v>
      </c>
      <c r="B271" s="298" t="s">
        <v>1644</v>
      </c>
      <c r="C271" s="299"/>
      <c r="D271" s="299"/>
      <c r="E271" s="91" t="str">
        <f t="shared" si="15"/>
        <v/>
      </c>
      <c r="F271" s="267" t="str">
        <f t="shared" si="13"/>
        <v>否</v>
      </c>
      <c r="G271" s="282" t="str">
        <f t="shared" si="14"/>
        <v>项</v>
      </c>
    </row>
    <row r="272" ht="38" hidden="1" customHeight="1" spans="1:7">
      <c r="A272" s="305" t="s">
        <v>1645</v>
      </c>
      <c r="B272" s="298" t="s">
        <v>1646</v>
      </c>
      <c r="C272" s="299"/>
      <c r="D272" s="299"/>
      <c r="E272" s="91" t="str">
        <f t="shared" si="15"/>
        <v/>
      </c>
      <c r="F272" s="267" t="str">
        <f t="shared" si="13"/>
        <v>否</v>
      </c>
      <c r="G272" s="282" t="str">
        <f t="shared" si="14"/>
        <v>项</v>
      </c>
    </row>
    <row r="273" ht="38" hidden="1" customHeight="1" spans="1:7">
      <c r="A273" s="305" t="s">
        <v>1647</v>
      </c>
      <c r="B273" s="298" t="s">
        <v>1648</v>
      </c>
      <c r="C273" s="299"/>
      <c r="D273" s="299"/>
      <c r="E273" s="91" t="str">
        <f t="shared" si="15"/>
        <v/>
      </c>
      <c r="F273" s="267" t="str">
        <f t="shared" si="13"/>
        <v>否</v>
      </c>
      <c r="G273" s="282" t="str">
        <f t="shared" si="14"/>
        <v>项</v>
      </c>
    </row>
    <row r="274" ht="38" customHeight="1" spans="1:6">
      <c r="A274" s="294"/>
      <c r="B274" s="295"/>
      <c r="C274" s="296"/>
      <c r="D274" s="296"/>
      <c r="E274" s="87" t="str">
        <f t="shared" si="15"/>
        <v/>
      </c>
      <c r="F274" s="267" t="str">
        <f t="shared" si="13"/>
        <v>是</v>
      </c>
    </row>
    <row r="275" ht="38" customHeight="1" spans="1:6">
      <c r="A275" s="306"/>
      <c r="B275" s="307" t="s">
        <v>1649</v>
      </c>
      <c r="C275" s="329">
        <f>SUM(C4,C20,C32,C43,C101,C136,C188,C192,C218,C235,C253)</f>
        <v>145583</v>
      </c>
      <c r="D275" s="329">
        <f>SUM(D4,D20,D32,D43,D101,D136,D188,D192,D218,D235,D253)+1</f>
        <v>241402</v>
      </c>
      <c r="E275" s="87">
        <f t="shared" si="15"/>
        <v>0.658</v>
      </c>
      <c r="F275" s="267" t="s">
        <v>1650</v>
      </c>
    </row>
    <row r="276" ht="38" customHeight="1" spans="1:6">
      <c r="A276" s="362" t="s">
        <v>1651</v>
      </c>
      <c r="B276" s="309" t="s">
        <v>97</v>
      </c>
      <c r="C276" s="363">
        <f>SUM(C277,C280,C281)</f>
        <v>36502</v>
      </c>
      <c r="D276" s="363">
        <f>SUM(D277,D280,D281)</f>
        <v>68244</v>
      </c>
      <c r="E276" s="87">
        <f t="shared" si="15"/>
        <v>0.87</v>
      </c>
      <c r="F276" s="267" t="str">
        <f t="shared" ref="F275:F283" si="16">IF(LEN(A276)=3,"是",IF(B276&lt;&gt;"",IF(SUM(C276:D276)&lt;&gt;0,"是","否"),"是"))</f>
        <v>是</v>
      </c>
    </row>
    <row r="277" ht="38" customHeight="1" spans="1:6">
      <c r="A277" s="362" t="s">
        <v>1652</v>
      </c>
      <c r="B277" s="364" t="s">
        <v>1653</v>
      </c>
      <c r="C277" s="363">
        <f>SUM(C278:C279)</f>
        <v>1842</v>
      </c>
      <c r="D277" s="363">
        <f>SUM(D278:D279)</f>
        <v>5305</v>
      </c>
      <c r="E277" s="87">
        <f t="shared" si="15"/>
        <v>1.88</v>
      </c>
      <c r="F277" s="267" t="str">
        <f t="shared" si="16"/>
        <v>是</v>
      </c>
    </row>
    <row r="278" ht="38" customHeight="1" spans="1:7">
      <c r="A278" s="365" t="s">
        <v>1654</v>
      </c>
      <c r="B278" s="313" t="s">
        <v>1655</v>
      </c>
      <c r="C278" s="366">
        <v>1842</v>
      </c>
      <c r="D278" s="367">
        <v>5305</v>
      </c>
      <c r="E278" s="87">
        <f t="shared" si="15"/>
        <v>1.88</v>
      </c>
      <c r="F278" s="267" t="str">
        <f t="shared" si="16"/>
        <v>是</v>
      </c>
      <c r="G278" s="275"/>
    </row>
    <row r="279" ht="38" hidden="1" customHeight="1" spans="1:7">
      <c r="A279" s="365" t="s">
        <v>1656</v>
      </c>
      <c r="B279" s="313" t="s">
        <v>1657</v>
      </c>
      <c r="C279" s="366"/>
      <c r="D279" s="367"/>
      <c r="E279" s="87" t="str">
        <f t="shared" si="15"/>
        <v/>
      </c>
      <c r="F279" s="267" t="str">
        <f t="shared" si="16"/>
        <v>否</v>
      </c>
      <c r="G279" s="275"/>
    </row>
    <row r="280" ht="38" customHeight="1" spans="1:6">
      <c r="A280" s="368" t="s">
        <v>1658</v>
      </c>
      <c r="B280" s="310" t="s">
        <v>1659</v>
      </c>
      <c r="C280" s="369">
        <v>10950</v>
      </c>
      <c r="D280" s="351">
        <v>62939</v>
      </c>
      <c r="E280" s="87">
        <f t="shared" si="15"/>
        <v>4.748</v>
      </c>
      <c r="F280" s="267" t="str">
        <f t="shared" si="16"/>
        <v>是</v>
      </c>
    </row>
    <row r="281" ht="38" customHeight="1" spans="1:6">
      <c r="A281" s="368" t="s">
        <v>1660</v>
      </c>
      <c r="B281" s="310" t="s">
        <v>1661</v>
      </c>
      <c r="C281" s="369">
        <v>23710</v>
      </c>
      <c r="D281" s="351"/>
      <c r="E281" s="87">
        <f t="shared" si="15"/>
        <v>-1</v>
      </c>
      <c r="F281" s="267" t="str">
        <f t="shared" si="16"/>
        <v>是</v>
      </c>
    </row>
    <row r="282" ht="38" customHeight="1" spans="1:6">
      <c r="A282" s="368" t="s">
        <v>1662</v>
      </c>
      <c r="B282" s="315" t="s">
        <v>1663</v>
      </c>
      <c r="C282" s="363">
        <v>1200</v>
      </c>
      <c r="D282" s="357">
        <v>4060</v>
      </c>
      <c r="E282" s="87">
        <f t="shared" si="15"/>
        <v>2.383</v>
      </c>
      <c r="F282" s="267" t="str">
        <f t="shared" si="16"/>
        <v>是</v>
      </c>
    </row>
    <row r="283" ht="38" customHeight="1" spans="1:6">
      <c r="A283" s="370"/>
      <c r="B283" s="317" t="s">
        <v>104</v>
      </c>
      <c r="C283" s="363">
        <f>SUM(C275,C276,C282)</f>
        <v>183285</v>
      </c>
      <c r="D283" s="363">
        <f>SUM(D275,D276,D282)</f>
        <v>313706</v>
      </c>
      <c r="E283" s="87">
        <f t="shared" si="15"/>
        <v>0.712</v>
      </c>
      <c r="F283" s="267" t="s">
        <v>1650</v>
      </c>
    </row>
    <row r="284" spans="3:3">
      <c r="C284" s="371"/>
    </row>
    <row r="286" spans="3:3">
      <c r="C286" s="371"/>
    </row>
    <row r="288" spans="3:3">
      <c r="C288" s="371"/>
    </row>
    <row r="289" spans="3:3">
      <c r="C289" s="371"/>
    </row>
    <row r="291" spans="3:3">
      <c r="C291" s="371"/>
    </row>
    <row r="292" spans="3:3">
      <c r="C292" s="371"/>
    </row>
    <row r="293" spans="3:3">
      <c r="C293" s="371"/>
    </row>
    <row r="294" spans="3:3">
      <c r="C294" s="371"/>
    </row>
    <row r="296" spans="3:3">
      <c r="C296" s="371"/>
    </row>
  </sheetData>
  <autoFilter xmlns:etc="http://www.wps.cn/officeDocument/2017/etCustomData" ref="A3:G283" etc:filterBottomFollowUsedRange="0">
    <filterColumn colId="5">
      <customFilters>
        <customFilter operator="equal" val="是"/>
      </customFilters>
    </filterColumn>
    <extLst/>
  </autoFilter>
  <mergeCells count="1">
    <mergeCell ref="B1:E1"/>
  </mergeCells>
  <conditionalFormatting sqref="B282">
    <cfRule type="expression" dxfId="1" priority="3" stopIfTrue="1">
      <formula>"len($A:$A)=3"</formula>
    </cfRule>
  </conditionalFormatting>
  <conditionalFormatting sqref="C282">
    <cfRule type="expression" dxfId="1" priority="2" stopIfTrue="1">
      <formula>"len($A:$A)=3"</formula>
    </cfRule>
  </conditionalFormatting>
  <conditionalFormatting sqref="D28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1">
    <tabColor theme="9" tint="0.6"/>
  </sheetPr>
  <dimension ref="A1:F38"/>
  <sheetViews>
    <sheetView showGridLines="0" showZeros="0" view="pageBreakPreview" zoomScaleNormal="115" workbookViewId="0">
      <pane ySplit="3" topLeftCell="A23" activePane="bottomLeft" state="frozen"/>
      <selection/>
      <selection pane="bottomLeft" activeCell="E26" sqref="E26"/>
    </sheetView>
  </sheetViews>
  <sheetFormatPr defaultColWidth="9" defaultRowHeight="14.25" outlineLevelCol="5"/>
  <cols>
    <col min="1" max="1" width="15" style="147" hidden="1" customWidth="1"/>
    <col min="2" max="2" width="50.75" style="147" customWidth="1"/>
    <col min="3" max="4" width="20.6333333333333" style="147" customWidth="1"/>
    <col min="5" max="5" width="20.6333333333333" style="321" customWidth="1"/>
    <col min="6" max="6" width="3.75" style="147" hidden="1" customWidth="1"/>
    <col min="7" max="16384" width="9" style="147"/>
  </cols>
  <sheetData>
    <row r="1" ht="45" customHeight="1" spans="1:6">
      <c r="A1" s="149"/>
      <c r="B1" s="283" t="s">
        <v>1664</v>
      </c>
      <c r="C1" s="283"/>
      <c r="D1" s="283"/>
      <c r="E1" s="283"/>
      <c r="F1" s="149"/>
    </row>
    <row r="2" s="319" customFormat="1" ht="20.1" customHeight="1" spans="1:6">
      <c r="A2" s="322"/>
      <c r="B2" s="323"/>
      <c r="C2" s="324"/>
      <c r="D2" s="323"/>
      <c r="E2" s="325" t="s">
        <v>2</v>
      </c>
      <c r="F2" s="322"/>
    </row>
    <row r="3" s="320" customFormat="1" ht="45" customHeight="1" spans="1:6">
      <c r="A3" s="326" t="s">
        <v>3</v>
      </c>
      <c r="B3" s="327" t="s">
        <v>4</v>
      </c>
      <c r="C3" s="169" t="s">
        <v>106</v>
      </c>
      <c r="D3" s="169" t="s">
        <v>6</v>
      </c>
      <c r="E3" s="169" t="s">
        <v>107</v>
      </c>
      <c r="F3" s="328" t="s">
        <v>8</v>
      </c>
    </row>
    <row r="4" s="320" customFormat="1" ht="36" customHeight="1" spans="1:6">
      <c r="A4" s="297" t="s">
        <v>1130</v>
      </c>
      <c r="B4" s="295" t="s">
        <v>1131</v>
      </c>
      <c r="C4" s="329"/>
      <c r="D4" s="329"/>
      <c r="E4" s="87" t="str">
        <f>IFERROR(D4/C4-1,"")</f>
        <v/>
      </c>
      <c r="F4" s="330" t="str">
        <f t="shared" ref="F4:F29" si="0">IF(LEN(A4)=7,"是",IF(B4&lt;&gt;"",IF(SUM(C4:D4)&lt;&gt;0,"是","否"),"是"))</f>
        <v>是</v>
      </c>
    </row>
    <row r="5" ht="36" customHeight="1" spans="1:6">
      <c r="A5" s="297" t="s">
        <v>1132</v>
      </c>
      <c r="B5" s="295" t="s">
        <v>1133</v>
      </c>
      <c r="C5" s="329"/>
      <c r="D5" s="329"/>
      <c r="E5" s="87" t="str">
        <f t="shared" ref="E5:E38" si="1">IFERROR(D5/C5-1,"")</f>
        <v/>
      </c>
      <c r="F5" s="330" t="str">
        <f t="shared" si="0"/>
        <v>是</v>
      </c>
    </row>
    <row r="6" ht="36" customHeight="1" spans="1:6">
      <c r="A6" s="297" t="s">
        <v>1134</v>
      </c>
      <c r="B6" s="295" t="s">
        <v>1135</v>
      </c>
      <c r="C6" s="329"/>
      <c r="D6" s="329"/>
      <c r="E6" s="87" t="str">
        <f t="shared" si="1"/>
        <v/>
      </c>
      <c r="F6" s="330" t="str">
        <f t="shared" si="0"/>
        <v>是</v>
      </c>
    </row>
    <row r="7" ht="36" customHeight="1" spans="1:6">
      <c r="A7" s="297" t="s">
        <v>1136</v>
      </c>
      <c r="B7" s="295" t="s">
        <v>1137</v>
      </c>
      <c r="C7" s="329"/>
      <c r="D7" s="329"/>
      <c r="E7" s="87" t="str">
        <f t="shared" si="1"/>
        <v/>
      </c>
      <c r="F7" s="330" t="str">
        <f t="shared" si="0"/>
        <v>是</v>
      </c>
    </row>
    <row r="8" ht="36" customHeight="1" spans="1:6">
      <c r="A8" s="297" t="s">
        <v>1138</v>
      </c>
      <c r="B8" s="295" t="s">
        <v>1139</v>
      </c>
      <c r="C8" s="329"/>
      <c r="D8" s="329"/>
      <c r="E8" s="87" t="str">
        <f t="shared" si="1"/>
        <v/>
      </c>
      <c r="F8" s="330" t="str">
        <f t="shared" si="0"/>
        <v>是</v>
      </c>
    </row>
    <row r="9" ht="36" customHeight="1" spans="1:6">
      <c r="A9" s="297" t="s">
        <v>1140</v>
      </c>
      <c r="B9" s="295" t="s">
        <v>1141</v>
      </c>
      <c r="C9" s="329"/>
      <c r="D9" s="329"/>
      <c r="E9" s="87" t="str">
        <f t="shared" si="1"/>
        <v/>
      </c>
      <c r="F9" s="330" t="str">
        <f t="shared" si="0"/>
        <v>是</v>
      </c>
    </row>
    <row r="10" ht="36" customHeight="1" spans="1:6">
      <c r="A10" s="297" t="s">
        <v>1142</v>
      </c>
      <c r="B10" s="295" t="s">
        <v>1143</v>
      </c>
      <c r="C10" s="329">
        <f>SUM(C11:C15)</f>
        <v>269982</v>
      </c>
      <c r="D10" s="329">
        <f>SUM(D11:D15)</f>
        <v>168421</v>
      </c>
      <c r="E10" s="87">
        <f t="shared" si="1"/>
        <v>-0.376</v>
      </c>
      <c r="F10" s="330" t="str">
        <f t="shared" si="0"/>
        <v>是</v>
      </c>
    </row>
    <row r="11" ht="36" customHeight="1" spans="1:6">
      <c r="A11" s="297" t="s">
        <v>1144</v>
      </c>
      <c r="B11" s="298" t="s">
        <v>1145</v>
      </c>
      <c r="C11" s="299">
        <v>267882</v>
      </c>
      <c r="D11" s="299">
        <v>165021</v>
      </c>
      <c r="E11" s="91">
        <f t="shared" si="1"/>
        <v>-0.384</v>
      </c>
      <c r="F11" s="139" t="str">
        <f t="shared" si="0"/>
        <v>是</v>
      </c>
    </row>
    <row r="12" ht="36" hidden="1" customHeight="1" spans="1:6">
      <c r="A12" s="297" t="s">
        <v>1146</v>
      </c>
      <c r="B12" s="298" t="s">
        <v>1147</v>
      </c>
      <c r="C12" s="299">
        <v>0</v>
      </c>
      <c r="D12" s="299"/>
      <c r="E12" s="91" t="str">
        <f t="shared" si="1"/>
        <v/>
      </c>
      <c r="F12" s="330" t="str">
        <f t="shared" si="0"/>
        <v>否</v>
      </c>
    </row>
    <row r="13" ht="36" customHeight="1" spans="1:6">
      <c r="A13" s="297" t="s">
        <v>1148</v>
      </c>
      <c r="B13" s="298" t="s">
        <v>1149</v>
      </c>
      <c r="C13" s="299">
        <v>2100</v>
      </c>
      <c r="D13" s="299">
        <v>3400</v>
      </c>
      <c r="E13" s="91">
        <f t="shared" si="1"/>
        <v>0.619</v>
      </c>
      <c r="F13" s="330" t="str">
        <f t="shared" si="0"/>
        <v>是</v>
      </c>
    </row>
    <row r="14" ht="36" hidden="1" customHeight="1" spans="1:6">
      <c r="A14" s="297" t="s">
        <v>1150</v>
      </c>
      <c r="B14" s="298" t="s">
        <v>1151</v>
      </c>
      <c r="C14" s="299">
        <v>0</v>
      </c>
      <c r="D14" s="299"/>
      <c r="E14" s="91" t="str">
        <f t="shared" si="1"/>
        <v/>
      </c>
      <c r="F14" s="330" t="str">
        <f t="shared" si="0"/>
        <v>否</v>
      </c>
    </row>
    <row r="15" ht="36" hidden="1" customHeight="1" spans="1:6">
      <c r="A15" s="297" t="s">
        <v>1152</v>
      </c>
      <c r="B15" s="300" t="s">
        <v>1153</v>
      </c>
      <c r="C15" s="331">
        <v>0</v>
      </c>
      <c r="D15" s="331"/>
      <c r="E15" s="91" t="str">
        <f t="shared" si="1"/>
        <v/>
      </c>
      <c r="F15" s="330" t="str">
        <f t="shared" si="0"/>
        <v>否</v>
      </c>
    </row>
    <row r="16" ht="36" customHeight="1" spans="1:6">
      <c r="A16" s="332" t="s">
        <v>1154</v>
      </c>
      <c r="B16" s="156" t="s">
        <v>1155</v>
      </c>
      <c r="C16" s="329"/>
      <c r="D16" s="329"/>
      <c r="E16" s="87" t="str">
        <f t="shared" si="1"/>
        <v/>
      </c>
      <c r="F16" s="330" t="str">
        <f t="shared" si="0"/>
        <v>是</v>
      </c>
    </row>
    <row r="17" ht="36" customHeight="1" spans="1:6">
      <c r="A17" s="332" t="s">
        <v>1156</v>
      </c>
      <c r="B17" s="156" t="s">
        <v>1157</v>
      </c>
      <c r="C17" s="329"/>
      <c r="D17" s="329"/>
      <c r="E17" s="87" t="str">
        <f t="shared" si="1"/>
        <v/>
      </c>
      <c r="F17" s="330" t="str">
        <f t="shared" si="0"/>
        <v>是</v>
      </c>
    </row>
    <row r="18" ht="36" hidden="1" customHeight="1" spans="1:6">
      <c r="A18" s="332" t="s">
        <v>1158</v>
      </c>
      <c r="B18" s="175" t="s">
        <v>1159</v>
      </c>
      <c r="C18" s="331"/>
      <c r="D18" s="331"/>
      <c r="E18" s="91" t="str">
        <f t="shared" si="1"/>
        <v/>
      </c>
      <c r="F18" s="330" t="str">
        <f t="shared" si="0"/>
        <v>否</v>
      </c>
    </row>
    <row r="19" ht="36" hidden="1" customHeight="1" spans="1:6">
      <c r="A19" s="332" t="s">
        <v>1160</v>
      </c>
      <c r="B19" s="175" t="s">
        <v>1161</v>
      </c>
      <c r="C19" s="331"/>
      <c r="D19" s="331"/>
      <c r="E19" s="91" t="str">
        <f t="shared" si="1"/>
        <v/>
      </c>
      <c r="F19" s="330" t="str">
        <f t="shared" si="0"/>
        <v>否</v>
      </c>
    </row>
    <row r="20" ht="36" customHeight="1" spans="1:6">
      <c r="A20" s="332" t="s">
        <v>1162</v>
      </c>
      <c r="B20" s="156" t="s">
        <v>1163</v>
      </c>
      <c r="C20" s="329"/>
      <c r="D20" s="329"/>
      <c r="E20" s="87" t="str">
        <f t="shared" si="1"/>
        <v/>
      </c>
      <c r="F20" s="330" t="str">
        <f t="shared" si="0"/>
        <v>是</v>
      </c>
    </row>
    <row r="21" ht="36" customHeight="1" spans="1:6">
      <c r="A21" s="332" t="s">
        <v>1164</v>
      </c>
      <c r="B21" s="156" t="s">
        <v>1165</v>
      </c>
      <c r="C21" s="329"/>
      <c r="D21" s="329"/>
      <c r="E21" s="87" t="str">
        <f t="shared" si="1"/>
        <v/>
      </c>
      <c r="F21" s="330" t="str">
        <f t="shared" si="0"/>
        <v>是</v>
      </c>
    </row>
    <row r="22" ht="36" customHeight="1" spans="1:6">
      <c r="A22" s="332" t="s">
        <v>1166</v>
      </c>
      <c r="B22" s="156" t="s">
        <v>1167</v>
      </c>
      <c r="C22" s="329"/>
      <c r="D22" s="329"/>
      <c r="E22" s="87" t="str">
        <f t="shared" si="1"/>
        <v/>
      </c>
      <c r="F22" s="330" t="str">
        <f t="shared" si="0"/>
        <v>是</v>
      </c>
    </row>
    <row r="23" ht="36" customHeight="1" spans="1:6">
      <c r="A23" s="297" t="s">
        <v>1168</v>
      </c>
      <c r="B23" s="295" t="s">
        <v>1169</v>
      </c>
      <c r="C23" s="329"/>
      <c r="D23" s="329"/>
      <c r="E23" s="87" t="str">
        <f t="shared" si="1"/>
        <v/>
      </c>
      <c r="F23" s="330" t="str">
        <f t="shared" si="0"/>
        <v>是</v>
      </c>
    </row>
    <row r="24" ht="36" customHeight="1" spans="1:6">
      <c r="A24" s="297" t="s">
        <v>1170</v>
      </c>
      <c r="B24" s="295" t="s">
        <v>1171</v>
      </c>
      <c r="C24" s="329"/>
      <c r="D24" s="329">
        <v>110</v>
      </c>
      <c r="E24" s="87" t="str">
        <f t="shared" si="1"/>
        <v/>
      </c>
      <c r="F24" s="330" t="str">
        <f t="shared" si="0"/>
        <v>是</v>
      </c>
    </row>
    <row r="25" ht="36" customHeight="1" spans="1:6">
      <c r="A25" s="297" t="s">
        <v>1172</v>
      </c>
      <c r="B25" s="295" t="s">
        <v>1173</v>
      </c>
      <c r="C25" s="329"/>
      <c r="D25" s="329"/>
      <c r="E25" s="87" t="str">
        <f t="shared" si="1"/>
        <v/>
      </c>
      <c r="F25" s="330" t="str">
        <f t="shared" si="0"/>
        <v>是</v>
      </c>
    </row>
    <row r="26" ht="36" customHeight="1" spans="1:6">
      <c r="A26" s="297" t="s">
        <v>1174</v>
      </c>
      <c r="B26" s="295" t="s">
        <v>1175</v>
      </c>
      <c r="C26" s="329"/>
      <c r="D26" s="329"/>
      <c r="E26" s="87" t="str">
        <f t="shared" si="1"/>
        <v/>
      </c>
      <c r="F26" s="330" t="str">
        <f t="shared" si="0"/>
        <v>是</v>
      </c>
    </row>
    <row r="27" ht="36" customHeight="1" spans="1:6">
      <c r="A27" s="297" t="s">
        <v>1176</v>
      </c>
      <c r="B27" s="295" t="s">
        <v>1177</v>
      </c>
      <c r="C27" s="329">
        <v>4279</v>
      </c>
      <c r="D27" s="329">
        <v>4080</v>
      </c>
      <c r="E27" s="87">
        <f t="shared" si="1"/>
        <v>-0.047</v>
      </c>
      <c r="F27" s="330" t="str">
        <f t="shared" si="0"/>
        <v>是</v>
      </c>
    </row>
    <row r="28" ht="36" customHeight="1" spans="1:6">
      <c r="A28" s="297"/>
      <c r="B28" s="300"/>
      <c r="C28" s="331"/>
      <c r="D28" s="331"/>
      <c r="E28" s="87" t="str">
        <f t="shared" si="1"/>
        <v/>
      </c>
      <c r="F28" s="139" t="str">
        <f t="shared" si="0"/>
        <v>是</v>
      </c>
    </row>
    <row r="29" ht="36" customHeight="1" spans="1:6">
      <c r="A29" s="306"/>
      <c r="B29" s="307" t="s">
        <v>1665</v>
      </c>
      <c r="C29" s="329">
        <f>SUM(C4:C10,C16:C17,C20:C27)</f>
        <v>274261</v>
      </c>
      <c r="D29" s="329">
        <f>SUM(D4:D10,D16:D17,D20:D27)</f>
        <v>172611</v>
      </c>
      <c r="E29" s="87">
        <f t="shared" si="1"/>
        <v>-0.371</v>
      </c>
      <c r="F29" s="139" t="str">
        <f t="shared" ref="F29:F38" si="2">IF(LEN(A29)=7,"是",IF(B29&lt;&gt;"",IF(SUM(C29:D29)&lt;&gt;0,"是","否"),"是"))</f>
        <v>是</v>
      </c>
    </row>
    <row r="30" ht="36" hidden="1" customHeight="1" spans="1:6">
      <c r="A30" s="333">
        <v>105</v>
      </c>
      <c r="B30" s="334" t="s">
        <v>1179</v>
      </c>
      <c r="C30" s="335"/>
      <c r="D30" s="335"/>
      <c r="E30" s="87" t="str">
        <f t="shared" si="1"/>
        <v/>
      </c>
      <c r="F30" s="139" t="str">
        <f t="shared" si="2"/>
        <v>否</v>
      </c>
    </row>
    <row r="31" ht="36" customHeight="1" spans="1:6">
      <c r="A31" s="333">
        <v>110</v>
      </c>
      <c r="B31" s="334" t="s">
        <v>36</v>
      </c>
      <c r="C31" s="335">
        <f>SUM(C32,C35:C37)</f>
        <v>242922</v>
      </c>
      <c r="D31" s="335">
        <f>SUM(D32,D35:D37)</f>
        <v>141095</v>
      </c>
      <c r="E31" s="87">
        <f t="shared" si="1"/>
        <v>-0.419</v>
      </c>
      <c r="F31" s="139" t="str">
        <f t="shared" si="2"/>
        <v>是</v>
      </c>
    </row>
    <row r="32" ht="36" customHeight="1" spans="1:6">
      <c r="A32" s="336">
        <v>11004</v>
      </c>
      <c r="B32" s="337" t="s">
        <v>1666</v>
      </c>
      <c r="C32" s="338">
        <f>SUM(C33:C34)</f>
        <v>0</v>
      </c>
      <c r="D32" s="338">
        <f>SUM(D33:D34)</f>
        <v>3600</v>
      </c>
      <c r="E32" s="91" t="str">
        <f t="shared" si="1"/>
        <v/>
      </c>
      <c r="F32" s="139" t="str">
        <f t="shared" si="2"/>
        <v>是</v>
      </c>
    </row>
    <row r="33" ht="36" customHeight="1" spans="1:6">
      <c r="A33" s="336">
        <v>1100401</v>
      </c>
      <c r="B33" s="337" t="s">
        <v>1181</v>
      </c>
      <c r="C33" s="338"/>
      <c r="D33" s="338">
        <v>3600</v>
      </c>
      <c r="E33" s="91" t="str">
        <f t="shared" si="1"/>
        <v/>
      </c>
      <c r="F33" s="139" t="str">
        <f t="shared" si="2"/>
        <v>是</v>
      </c>
    </row>
    <row r="34" ht="36" hidden="1" customHeight="1" spans="1:6">
      <c r="A34" s="336">
        <v>1100402</v>
      </c>
      <c r="B34" s="337" t="s">
        <v>1667</v>
      </c>
      <c r="C34" s="94"/>
      <c r="D34" s="338"/>
      <c r="E34" s="91" t="str">
        <f t="shared" si="1"/>
        <v/>
      </c>
      <c r="F34" s="139" t="str">
        <f t="shared" si="2"/>
        <v>是</v>
      </c>
    </row>
    <row r="35" ht="36" customHeight="1" spans="1:6">
      <c r="A35" s="336">
        <v>11008</v>
      </c>
      <c r="B35" s="337" t="s">
        <v>39</v>
      </c>
      <c r="C35" s="338">
        <v>54663</v>
      </c>
      <c r="D35" s="339">
        <v>23710</v>
      </c>
      <c r="E35" s="91">
        <f t="shared" si="1"/>
        <v>-0.566</v>
      </c>
      <c r="F35" s="139" t="str">
        <f t="shared" si="2"/>
        <v>是</v>
      </c>
    </row>
    <row r="36" ht="36" customHeight="1" spans="1:6">
      <c r="A36" s="340">
        <v>11009</v>
      </c>
      <c r="B36" s="341" t="s">
        <v>40</v>
      </c>
      <c r="C36" s="342">
        <v>8259</v>
      </c>
      <c r="D36" s="342">
        <v>10425</v>
      </c>
      <c r="E36" s="91">
        <f t="shared" si="1"/>
        <v>0.262</v>
      </c>
      <c r="F36" s="139" t="str">
        <f t="shared" si="2"/>
        <v>是</v>
      </c>
    </row>
    <row r="37" ht="36" customHeight="1" spans="1:6">
      <c r="A37" s="340">
        <v>11011</v>
      </c>
      <c r="B37" s="341" t="s">
        <v>1668</v>
      </c>
      <c r="C37" s="342">
        <v>180000</v>
      </c>
      <c r="D37" s="342">
        <v>103360</v>
      </c>
      <c r="E37" s="91">
        <f t="shared" si="1"/>
        <v>-0.426</v>
      </c>
      <c r="F37" s="139" t="str">
        <f t="shared" si="2"/>
        <v>是</v>
      </c>
    </row>
    <row r="38" ht="36" customHeight="1" spans="1:6">
      <c r="A38" s="343"/>
      <c r="B38" s="344" t="s">
        <v>44</v>
      </c>
      <c r="C38" s="335">
        <f>SUM(C29:C31)</f>
        <v>517183</v>
      </c>
      <c r="D38" s="335">
        <f>SUM(D29:D31)</f>
        <v>313706</v>
      </c>
      <c r="E38" s="87">
        <f t="shared" si="1"/>
        <v>-0.393</v>
      </c>
      <c r="F38" s="139" t="str">
        <f t="shared" si="2"/>
        <v>是</v>
      </c>
    </row>
  </sheetData>
  <autoFilter xmlns:etc="http://www.wps.cn/officeDocument/2017/etCustomData" ref="A3:F38" etc:filterBottomFollowUsedRange="0">
    <filterColumn colId="5">
      <customFilters>
        <customFilter operator="equal" val="是"/>
      </customFilters>
    </filterColumn>
    <extLst/>
  </autoFilter>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2">
    <tabColor theme="9" tint="0.6"/>
  </sheetPr>
  <dimension ref="A1:G288"/>
  <sheetViews>
    <sheetView showGridLines="0" showZeros="0" view="pageBreakPreview" zoomScale="80" zoomScaleNormal="115" workbookViewId="0">
      <pane ySplit="3" topLeftCell="A233" activePane="bottomLeft" state="frozen"/>
      <selection/>
      <selection pane="bottomLeft" activeCell="E32" sqref="E32"/>
    </sheetView>
  </sheetViews>
  <sheetFormatPr defaultColWidth="9" defaultRowHeight="14.25" outlineLevelCol="6"/>
  <cols>
    <col min="1" max="1" width="13.5" style="275" hidden="1" customWidth="1"/>
    <col min="2" max="2" width="50.75" style="275" customWidth="1"/>
    <col min="3" max="4" width="20.6333333333333" style="279" customWidth="1"/>
    <col min="5" max="5" width="20.6333333333333" style="280" customWidth="1"/>
    <col min="6" max="6" width="3.75" style="281" hidden="1" customWidth="1"/>
    <col min="7" max="7" width="9" style="275" hidden="1" customWidth="1"/>
    <col min="8" max="16384" width="9" style="275"/>
  </cols>
  <sheetData>
    <row r="1" s="275" customFormat="1" ht="45" customHeight="1" spans="1:7">
      <c r="A1" s="282"/>
      <c r="B1" s="283" t="s">
        <v>1669</v>
      </c>
      <c r="C1" s="283"/>
      <c r="D1" s="283"/>
      <c r="E1" s="283"/>
      <c r="F1" s="284"/>
      <c r="G1" s="282"/>
    </row>
    <row r="2" s="276" customFormat="1" ht="20.1" customHeight="1" spans="1:7">
      <c r="A2" s="285"/>
      <c r="B2" s="286"/>
      <c r="C2" s="286"/>
      <c r="D2" s="286"/>
      <c r="E2" s="287" t="s">
        <v>2</v>
      </c>
      <c r="F2" s="288"/>
      <c r="G2" s="285"/>
    </row>
    <row r="3" s="277" customFormat="1" ht="45" customHeight="1" spans="1:7">
      <c r="A3" s="289" t="s">
        <v>3</v>
      </c>
      <c r="B3" s="290" t="s">
        <v>4</v>
      </c>
      <c r="C3" s="291" t="s">
        <v>106</v>
      </c>
      <c r="D3" s="291" t="s">
        <v>6</v>
      </c>
      <c r="E3" s="291" t="s">
        <v>107</v>
      </c>
      <c r="F3" s="292" t="s">
        <v>8</v>
      </c>
      <c r="G3" s="293" t="s">
        <v>1670</v>
      </c>
    </row>
    <row r="4" s="275" customFormat="1" ht="36" customHeight="1" spans="1:7">
      <c r="A4" s="294" t="s">
        <v>58</v>
      </c>
      <c r="B4" s="295" t="s">
        <v>1185</v>
      </c>
      <c r="C4" s="296">
        <f>SUM(C5,C11,C17)</f>
        <v>9</v>
      </c>
      <c r="D4" s="296">
        <f>SUM(D5,D11,D17)</f>
        <v>4</v>
      </c>
      <c r="E4" s="87">
        <f>IFERROR(D4/C4-1,"")</f>
        <v>-0.556</v>
      </c>
      <c r="F4" s="267" t="str">
        <f t="shared" ref="F4:F67" si="0">IF(LEN(A4)=3,"是",IF(B4&lt;&gt;"",IF(SUM(C4:D4)&lt;&gt;0,"是","否"),"是"))</f>
        <v>是</v>
      </c>
      <c r="G4" s="282" t="str">
        <f t="shared" ref="G4:G67" si="1">IF(LEN(A4)=3,"类",IF(LEN(A4)=5,"款","项"))</f>
        <v>类</v>
      </c>
    </row>
    <row r="5" s="275" customFormat="1" ht="36" customHeight="1" spans="1:7">
      <c r="A5" s="294" t="s">
        <v>1186</v>
      </c>
      <c r="B5" s="295" t="s">
        <v>1671</v>
      </c>
      <c r="C5" s="296">
        <f>SUM(C6:C10)</f>
        <v>9</v>
      </c>
      <c r="D5" s="296">
        <f>SUM(D6:D10)</f>
        <v>4</v>
      </c>
      <c r="E5" s="87">
        <f t="shared" ref="E5:E68" si="2">IFERROR(D5/C5-1,"")</f>
        <v>-0.556</v>
      </c>
      <c r="F5" s="267" t="str">
        <f t="shared" si="0"/>
        <v>是</v>
      </c>
      <c r="G5" s="282" t="str">
        <f t="shared" si="1"/>
        <v>款</v>
      </c>
    </row>
    <row r="6" s="275" customFormat="1" ht="36" customHeight="1" spans="1:7">
      <c r="A6" s="297" t="s">
        <v>1188</v>
      </c>
      <c r="B6" s="298" t="s">
        <v>1189</v>
      </c>
      <c r="C6" s="299"/>
      <c r="D6" s="299">
        <v>4</v>
      </c>
      <c r="E6" s="91" t="str">
        <f t="shared" si="2"/>
        <v/>
      </c>
      <c r="F6" s="267" t="str">
        <f t="shared" si="0"/>
        <v>是</v>
      </c>
      <c r="G6" s="282" t="str">
        <f t="shared" si="1"/>
        <v>项</v>
      </c>
    </row>
    <row r="7" s="275" customFormat="1" ht="36" hidden="1" customHeight="1" spans="1:7">
      <c r="A7" s="297" t="s">
        <v>1190</v>
      </c>
      <c r="B7" s="298" t="s">
        <v>1191</v>
      </c>
      <c r="C7" s="299"/>
      <c r="D7" s="299"/>
      <c r="E7" s="91" t="str">
        <f t="shared" si="2"/>
        <v/>
      </c>
      <c r="F7" s="267" t="str">
        <f t="shared" si="0"/>
        <v>否</v>
      </c>
      <c r="G7" s="282" t="str">
        <f t="shared" si="1"/>
        <v>项</v>
      </c>
    </row>
    <row r="8" s="275" customFormat="1" ht="36" hidden="1" customHeight="1" spans="1:7">
      <c r="A8" s="297" t="s">
        <v>1192</v>
      </c>
      <c r="B8" s="300" t="s">
        <v>1193</v>
      </c>
      <c r="C8" s="301"/>
      <c r="D8" s="301"/>
      <c r="E8" s="91" t="str">
        <f t="shared" si="2"/>
        <v/>
      </c>
      <c r="F8" s="267" t="str">
        <f t="shared" si="0"/>
        <v>否</v>
      </c>
      <c r="G8" s="282" t="str">
        <f t="shared" si="1"/>
        <v>项</v>
      </c>
    </row>
    <row r="9" s="275" customFormat="1" ht="36" hidden="1" customHeight="1" spans="1:7">
      <c r="A9" s="297" t="s">
        <v>1194</v>
      </c>
      <c r="B9" s="298" t="s">
        <v>1195</v>
      </c>
      <c r="C9" s="299"/>
      <c r="D9" s="299"/>
      <c r="E9" s="91" t="str">
        <f t="shared" si="2"/>
        <v/>
      </c>
      <c r="F9" s="267" t="str">
        <f t="shared" si="0"/>
        <v>否</v>
      </c>
      <c r="G9" s="282" t="str">
        <f t="shared" si="1"/>
        <v>项</v>
      </c>
    </row>
    <row r="10" s="275" customFormat="1" ht="36" customHeight="1" spans="1:7">
      <c r="A10" s="297" t="s">
        <v>1196</v>
      </c>
      <c r="B10" s="300" t="s">
        <v>1197</v>
      </c>
      <c r="C10" s="301">
        <v>9</v>
      </c>
      <c r="D10" s="301"/>
      <c r="E10" s="91">
        <f t="shared" si="2"/>
        <v>-1</v>
      </c>
      <c r="F10" s="267" t="str">
        <f t="shared" si="0"/>
        <v>是</v>
      </c>
      <c r="G10" s="282" t="str">
        <f t="shared" si="1"/>
        <v>项</v>
      </c>
    </row>
    <row r="11" s="275" customFormat="1" ht="36" hidden="1" customHeight="1" spans="1:7">
      <c r="A11" s="294" t="s">
        <v>1198</v>
      </c>
      <c r="B11" s="302" t="s">
        <v>1672</v>
      </c>
      <c r="C11" s="303">
        <f>SUM(C12:C16)</f>
        <v>0</v>
      </c>
      <c r="D11" s="303">
        <f>SUM(D12:D16)</f>
        <v>0</v>
      </c>
      <c r="E11" s="87" t="str">
        <f t="shared" si="2"/>
        <v/>
      </c>
      <c r="F11" s="267" t="str">
        <f t="shared" si="0"/>
        <v>否</v>
      </c>
      <c r="G11" s="282" t="str">
        <f t="shared" si="1"/>
        <v>款</v>
      </c>
    </row>
    <row r="12" s="275" customFormat="1" ht="36" hidden="1" customHeight="1" spans="1:7">
      <c r="A12" s="297" t="s">
        <v>1200</v>
      </c>
      <c r="B12" s="298" t="s">
        <v>1201</v>
      </c>
      <c r="C12" s="299"/>
      <c r="D12" s="299"/>
      <c r="E12" s="91" t="str">
        <f t="shared" si="2"/>
        <v/>
      </c>
      <c r="F12" s="267" t="str">
        <f t="shared" si="0"/>
        <v>否</v>
      </c>
      <c r="G12" s="282" t="str">
        <f t="shared" si="1"/>
        <v>项</v>
      </c>
    </row>
    <row r="13" s="275" customFormat="1" ht="36" hidden="1" customHeight="1" spans="1:7">
      <c r="A13" s="297" t="s">
        <v>1202</v>
      </c>
      <c r="B13" s="298" t="s">
        <v>1203</v>
      </c>
      <c r="C13" s="299"/>
      <c r="D13" s="299"/>
      <c r="E13" s="91" t="str">
        <f t="shared" si="2"/>
        <v/>
      </c>
      <c r="F13" s="267" t="str">
        <f t="shared" si="0"/>
        <v>否</v>
      </c>
      <c r="G13" s="282" t="str">
        <f t="shared" si="1"/>
        <v>项</v>
      </c>
    </row>
    <row r="14" s="275" customFormat="1" ht="36" hidden="1" customHeight="1" spans="1:7">
      <c r="A14" s="297" t="s">
        <v>1204</v>
      </c>
      <c r="B14" s="298" t="s">
        <v>1205</v>
      </c>
      <c r="C14" s="299"/>
      <c r="D14" s="299"/>
      <c r="E14" s="91" t="str">
        <f t="shared" si="2"/>
        <v/>
      </c>
      <c r="F14" s="267" t="str">
        <f t="shared" si="0"/>
        <v>否</v>
      </c>
      <c r="G14" s="282" t="str">
        <f t="shared" si="1"/>
        <v>项</v>
      </c>
    </row>
    <row r="15" s="275" customFormat="1" ht="36" hidden="1" customHeight="1" spans="1:7">
      <c r="A15" s="297" t="s">
        <v>1206</v>
      </c>
      <c r="B15" s="298" t="s">
        <v>1207</v>
      </c>
      <c r="C15" s="299"/>
      <c r="D15" s="299"/>
      <c r="E15" s="91" t="str">
        <f t="shared" si="2"/>
        <v/>
      </c>
      <c r="F15" s="267" t="str">
        <f t="shared" si="0"/>
        <v>否</v>
      </c>
      <c r="G15" s="282" t="str">
        <f t="shared" si="1"/>
        <v>项</v>
      </c>
    </row>
    <row r="16" s="275" customFormat="1" ht="36" hidden="1" customHeight="1" spans="1:7">
      <c r="A16" s="297" t="s">
        <v>1208</v>
      </c>
      <c r="B16" s="298" t="s">
        <v>1209</v>
      </c>
      <c r="C16" s="299"/>
      <c r="D16" s="299"/>
      <c r="E16" s="91" t="str">
        <f t="shared" si="2"/>
        <v/>
      </c>
      <c r="F16" s="267" t="str">
        <f t="shared" si="0"/>
        <v>否</v>
      </c>
      <c r="G16" s="282" t="str">
        <f t="shared" si="1"/>
        <v>项</v>
      </c>
    </row>
    <row r="17" s="275" customFormat="1" ht="36" hidden="1" customHeight="1" spans="1:7">
      <c r="A17" s="294" t="s">
        <v>1210</v>
      </c>
      <c r="B17" s="302" t="s">
        <v>1673</v>
      </c>
      <c r="C17" s="303">
        <f>SUM(C18:C19)</f>
        <v>0</v>
      </c>
      <c r="D17" s="303">
        <f>SUM(D18:D19)</f>
        <v>0</v>
      </c>
      <c r="E17" s="87" t="str">
        <f t="shared" si="2"/>
        <v/>
      </c>
      <c r="F17" s="267" t="str">
        <f t="shared" si="0"/>
        <v>否</v>
      </c>
      <c r="G17" s="282" t="str">
        <f t="shared" si="1"/>
        <v>款</v>
      </c>
    </row>
    <row r="18" s="275" customFormat="1" ht="36" hidden="1" customHeight="1" spans="1:7">
      <c r="A18" s="297" t="s">
        <v>1212</v>
      </c>
      <c r="B18" s="298" t="s">
        <v>1213</v>
      </c>
      <c r="C18" s="299"/>
      <c r="D18" s="299"/>
      <c r="E18" s="91" t="str">
        <f t="shared" si="2"/>
        <v/>
      </c>
      <c r="F18" s="267" t="str">
        <f t="shared" si="0"/>
        <v>否</v>
      </c>
      <c r="G18" s="282" t="str">
        <f t="shared" si="1"/>
        <v>项</v>
      </c>
    </row>
    <row r="19" s="275" customFormat="1" ht="36" hidden="1" customHeight="1" spans="1:7">
      <c r="A19" s="297" t="s">
        <v>1214</v>
      </c>
      <c r="B19" s="298" t="s">
        <v>1215</v>
      </c>
      <c r="C19" s="299"/>
      <c r="D19" s="299"/>
      <c r="E19" s="91" t="str">
        <f t="shared" si="2"/>
        <v/>
      </c>
      <c r="F19" s="267" t="str">
        <f t="shared" si="0"/>
        <v>否</v>
      </c>
      <c r="G19" s="282" t="str">
        <f t="shared" si="1"/>
        <v>项</v>
      </c>
    </row>
    <row r="20" s="275" customFormat="1" ht="36" customHeight="1" spans="1:7">
      <c r="A20" s="294" t="s">
        <v>60</v>
      </c>
      <c r="B20" s="295" t="s">
        <v>1216</v>
      </c>
      <c r="C20" s="296">
        <f>SUM(C21,C25,C29)</f>
        <v>221</v>
      </c>
      <c r="D20" s="296">
        <f>SUM(D21,D25,D29)</f>
        <v>0</v>
      </c>
      <c r="E20" s="87">
        <f t="shared" si="2"/>
        <v>-1</v>
      </c>
      <c r="F20" s="267" t="str">
        <f t="shared" si="0"/>
        <v>是</v>
      </c>
      <c r="G20" s="282" t="str">
        <f t="shared" si="1"/>
        <v>类</v>
      </c>
    </row>
    <row r="21" s="275" customFormat="1" ht="36" customHeight="1" spans="1:7">
      <c r="A21" s="294" t="s">
        <v>1217</v>
      </c>
      <c r="B21" s="302" t="s">
        <v>1218</v>
      </c>
      <c r="C21" s="303">
        <f>SUM(C22:C24)</f>
        <v>221</v>
      </c>
      <c r="D21" s="303">
        <f>SUM(D22:D24)</f>
        <v>0</v>
      </c>
      <c r="E21" s="87">
        <f t="shared" si="2"/>
        <v>-1</v>
      </c>
      <c r="F21" s="267" t="str">
        <f t="shared" si="0"/>
        <v>是</v>
      </c>
      <c r="G21" s="282" t="str">
        <f t="shared" si="1"/>
        <v>款</v>
      </c>
    </row>
    <row r="22" s="275" customFormat="1" ht="36" customHeight="1" spans="1:7">
      <c r="A22" s="297" t="s">
        <v>1219</v>
      </c>
      <c r="B22" s="298" t="s">
        <v>1220</v>
      </c>
      <c r="C22" s="299">
        <v>221</v>
      </c>
      <c r="D22" s="299"/>
      <c r="E22" s="91">
        <f t="shared" si="2"/>
        <v>-1</v>
      </c>
      <c r="F22" s="267" t="str">
        <f t="shared" si="0"/>
        <v>是</v>
      </c>
      <c r="G22" s="282" t="str">
        <f t="shared" si="1"/>
        <v>项</v>
      </c>
    </row>
    <row r="23" s="275" customFormat="1" ht="36" hidden="1" customHeight="1" spans="1:7">
      <c r="A23" s="297" t="s">
        <v>1221</v>
      </c>
      <c r="B23" s="298" t="s">
        <v>1222</v>
      </c>
      <c r="C23" s="299"/>
      <c r="D23" s="299"/>
      <c r="E23" s="91" t="str">
        <f t="shared" si="2"/>
        <v/>
      </c>
      <c r="F23" s="267" t="str">
        <f t="shared" si="0"/>
        <v>否</v>
      </c>
      <c r="G23" s="282" t="str">
        <f t="shared" si="1"/>
        <v>项</v>
      </c>
    </row>
    <row r="24" s="275" customFormat="1" ht="36" hidden="1" customHeight="1" spans="1:7">
      <c r="A24" s="297" t="s">
        <v>1223</v>
      </c>
      <c r="B24" s="298" t="s">
        <v>1224</v>
      </c>
      <c r="C24" s="299"/>
      <c r="D24" s="299"/>
      <c r="E24" s="91" t="str">
        <f t="shared" si="2"/>
        <v/>
      </c>
      <c r="F24" s="267" t="str">
        <f t="shared" si="0"/>
        <v>否</v>
      </c>
      <c r="G24" s="282" t="str">
        <f t="shared" si="1"/>
        <v>项</v>
      </c>
    </row>
    <row r="25" s="275" customFormat="1" ht="36" hidden="1" customHeight="1" spans="1:7">
      <c r="A25" s="294" t="s">
        <v>1225</v>
      </c>
      <c r="B25" s="302" t="s">
        <v>1226</v>
      </c>
      <c r="C25" s="303">
        <f>SUM(C26:C28)</f>
        <v>0</v>
      </c>
      <c r="D25" s="303">
        <f>SUM(D26:D28)</f>
        <v>0</v>
      </c>
      <c r="E25" s="87" t="str">
        <f t="shared" si="2"/>
        <v/>
      </c>
      <c r="F25" s="267" t="str">
        <f t="shared" si="0"/>
        <v>否</v>
      </c>
      <c r="G25" s="282" t="str">
        <f t="shared" si="1"/>
        <v>款</v>
      </c>
    </row>
    <row r="26" s="275" customFormat="1" ht="36" hidden="1" customHeight="1" spans="1:7">
      <c r="A26" s="297" t="s">
        <v>1227</v>
      </c>
      <c r="B26" s="298" t="s">
        <v>1220</v>
      </c>
      <c r="C26" s="299"/>
      <c r="D26" s="299"/>
      <c r="E26" s="91" t="str">
        <f t="shared" si="2"/>
        <v/>
      </c>
      <c r="F26" s="267" t="str">
        <f t="shared" si="0"/>
        <v>否</v>
      </c>
      <c r="G26" s="282" t="str">
        <f t="shared" si="1"/>
        <v>项</v>
      </c>
    </row>
    <row r="27" s="275" customFormat="1" ht="36" hidden="1" customHeight="1" spans="1:7">
      <c r="A27" s="297" t="s">
        <v>1228</v>
      </c>
      <c r="B27" s="298" t="s">
        <v>1222</v>
      </c>
      <c r="C27" s="299"/>
      <c r="D27" s="299"/>
      <c r="E27" s="91" t="str">
        <f t="shared" si="2"/>
        <v/>
      </c>
      <c r="F27" s="267" t="str">
        <f t="shared" si="0"/>
        <v>否</v>
      </c>
      <c r="G27" s="282" t="str">
        <f t="shared" si="1"/>
        <v>项</v>
      </c>
    </row>
    <row r="28" s="275" customFormat="1" ht="36" hidden="1" customHeight="1" spans="1:7">
      <c r="A28" s="297" t="s">
        <v>1229</v>
      </c>
      <c r="B28" s="298" t="s">
        <v>1230</v>
      </c>
      <c r="C28" s="299"/>
      <c r="D28" s="299"/>
      <c r="E28" s="91" t="str">
        <f t="shared" si="2"/>
        <v/>
      </c>
      <c r="F28" s="267" t="str">
        <f t="shared" si="0"/>
        <v>否</v>
      </c>
      <c r="G28" s="282" t="str">
        <f t="shared" si="1"/>
        <v>项</v>
      </c>
    </row>
    <row r="29" s="278" customFormat="1" ht="36" hidden="1" customHeight="1" spans="1:7">
      <c r="A29" s="294" t="s">
        <v>1231</v>
      </c>
      <c r="B29" s="302" t="s">
        <v>1232</v>
      </c>
      <c r="C29" s="303">
        <f>SUM(C30:C31)</f>
        <v>0</v>
      </c>
      <c r="D29" s="303">
        <f>SUM(D30:D31)</f>
        <v>0</v>
      </c>
      <c r="E29" s="87" t="str">
        <f t="shared" si="2"/>
        <v/>
      </c>
      <c r="F29" s="267" t="str">
        <f t="shared" si="0"/>
        <v>否</v>
      </c>
      <c r="G29" s="282" t="str">
        <f t="shared" si="1"/>
        <v>款</v>
      </c>
    </row>
    <row r="30" s="275" customFormat="1" ht="36" hidden="1" customHeight="1" spans="1:7">
      <c r="A30" s="297" t="s">
        <v>1233</v>
      </c>
      <c r="B30" s="298" t="s">
        <v>1222</v>
      </c>
      <c r="C30" s="299"/>
      <c r="D30" s="299"/>
      <c r="E30" s="91" t="str">
        <f t="shared" si="2"/>
        <v/>
      </c>
      <c r="F30" s="267" t="str">
        <f t="shared" si="0"/>
        <v>否</v>
      </c>
      <c r="G30" s="282" t="str">
        <f t="shared" si="1"/>
        <v>项</v>
      </c>
    </row>
    <row r="31" s="275" customFormat="1" ht="36" hidden="1" customHeight="1" spans="1:7">
      <c r="A31" s="297" t="s">
        <v>1234</v>
      </c>
      <c r="B31" s="298" t="s">
        <v>1235</v>
      </c>
      <c r="C31" s="299"/>
      <c r="D31" s="299"/>
      <c r="E31" s="91" t="str">
        <f t="shared" si="2"/>
        <v/>
      </c>
      <c r="F31" s="267" t="str">
        <f t="shared" si="0"/>
        <v>否</v>
      </c>
      <c r="G31" s="282" t="str">
        <f t="shared" si="1"/>
        <v>项</v>
      </c>
    </row>
    <row r="32" s="275" customFormat="1" ht="36" customHeight="1" spans="1:7">
      <c r="A32" s="294" t="s">
        <v>64</v>
      </c>
      <c r="B32" s="295" t="s">
        <v>1236</v>
      </c>
      <c r="C32" s="296">
        <f>SUM(C33,C38)</f>
        <v>0</v>
      </c>
      <c r="D32" s="296">
        <f>SUM(D33,D38)</f>
        <v>0</v>
      </c>
      <c r="E32" s="87" t="str">
        <f t="shared" si="2"/>
        <v/>
      </c>
      <c r="F32" s="267" t="str">
        <f t="shared" si="0"/>
        <v>是</v>
      </c>
      <c r="G32" s="282" t="str">
        <f t="shared" si="1"/>
        <v>类</v>
      </c>
    </row>
    <row r="33" s="275" customFormat="1" ht="36" hidden="1" customHeight="1" spans="1:7">
      <c r="A33" s="294" t="s">
        <v>1237</v>
      </c>
      <c r="B33" s="302" t="s">
        <v>1238</v>
      </c>
      <c r="C33" s="303">
        <f>SUM(C34:C37)</f>
        <v>0</v>
      </c>
      <c r="D33" s="303">
        <f>SUM(D34:D37)</f>
        <v>0</v>
      </c>
      <c r="E33" s="87" t="str">
        <f t="shared" si="2"/>
        <v/>
      </c>
      <c r="F33" s="267" t="str">
        <f t="shared" si="0"/>
        <v>否</v>
      </c>
      <c r="G33" s="282" t="str">
        <f t="shared" si="1"/>
        <v>款</v>
      </c>
    </row>
    <row r="34" s="275" customFormat="1" ht="36" hidden="1" customHeight="1" spans="1:7">
      <c r="A34" s="297">
        <v>2116001</v>
      </c>
      <c r="B34" s="298" t="s">
        <v>1239</v>
      </c>
      <c r="C34" s="299">
        <f>SUM(C35:C42)</f>
        <v>0</v>
      </c>
      <c r="D34" s="299">
        <f>SUM(D35:D42)</f>
        <v>0</v>
      </c>
      <c r="E34" s="91" t="str">
        <f t="shared" si="2"/>
        <v/>
      </c>
      <c r="F34" s="267" t="str">
        <f t="shared" si="0"/>
        <v>否</v>
      </c>
      <c r="G34" s="282" t="str">
        <f t="shared" si="1"/>
        <v>项</v>
      </c>
    </row>
    <row r="35" s="275" customFormat="1" ht="36" hidden="1" customHeight="1" spans="1:7">
      <c r="A35" s="297">
        <v>2116002</v>
      </c>
      <c r="B35" s="298" t="s">
        <v>1240</v>
      </c>
      <c r="C35" s="299"/>
      <c r="D35" s="299"/>
      <c r="E35" s="91" t="str">
        <f t="shared" si="2"/>
        <v/>
      </c>
      <c r="F35" s="267" t="str">
        <f t="shared" si="0"/>
        <v>否</v>
      </c>
      <c r="G35" s="282" t="str">
        <f t="shared" si="1"/>
        <v>项</v>
      </c>
    </row>
    <row r="36" s="275" customFormat="1" ht="36" hidden="1" customHeight="1" spans="1:7">
      <c r="A36" s="297">
        <v>2116003</v>
      </c>
      <c r="B36" s="298" t="s">
        <v>1241</v>
      </c>
      <c r="C36" s="299"/>
      <c r="D36" s="299"/>
      <c r="E36" s="91" t="str">
        <f t="shared" si="2"/>
        <v/>
      </c>
      <c r="F36" s="267" t="str">
        <f t="shared" si="0"/>
        <v>否</v>
      </c>
      <c r="G36" s="282" t="str">
        <f t="shared" si="1"/>
        <v>项</v>
      </c>
    </row>
    <row r="37" s="278" customFormat="1" ht="36" hidden="1" customHeight="1" spans="1:7">
      <c r="A37" s="297">
        <v>2116099</v>
      </c>
      <c r="B37" s="298" t="s">
        <v>1242</v>
      </c>
      <c r="C37" s="299"/>
      <c r="D37" s="299"/>
      <c r="E37" s="91" t="str">
        <f t="shared" si="2"/>
        <v/>
      </c>
      <c r="F37" s="267" t="str">
        <f t="shared" si="0"/>
        <v>否</v>
      </c>
      <c r="G37" s="282" t="str">
        <f t="shared" si="1"/>
        <v>项</v>
      </c>
    </row>
    <row r="38" s="275" customFormat="1" ht="36" hidden="1" customHeight="1" spans="1:7">
      <c r="A38" s="294">
        <v>21161</v>
      </c>
      <c r="B38" s="302" t="s">
        <v>1243</v>
      </c>
      <c r="C38" s="303">
        <f>SUM(C39:C42)</f>
        <v>0</v>
      </c>
      <c r="D38" s="303">
        <f>SUM(D39:D42)</f>
        <v>0</v>
      </c>
      <c r="E38" s="87" t="str">
        <f t="shared" si="2"/>
        <v/>
      </c>
      <c r="F38" s="267" t="str">
        <f t="shared" si="0"/>
        <v>否</v>
      </c>
      <c r="G38" s="282" t="str">
        <f t="shared" si="1"/>
        <v>款</v>
      </c>
    </row>
    <row r="39" s="275" customFormat="1" ht="36" hidden="1" customHeight="1" spans="1:7">
      <c r="A39" s="297">
        <v>2116101</v>
      </c>
      <c r="B39" s="298" t="s">
        <v>1244</v>
      </c>
      <c r="C39" s="299"/>
      <c r="D39" s="299"/>
      <c r="E39" s="91" t="str">
        <f t="shared" si="2"/>
        <v/>
      </c>
      <c r="F39" s="267" t="str">
        <f t="shared" si="0"/>
        <v>否</v>
      </c>
      <c r="G39" s="282" t="str">
        <f t="shared" si="1"/>
        <v>项</v>
      </c>
    </row>
    <row r="40" s="275" customFormat="1" ht="36" hidden="1" customHeight="1" spans="1:7">
      <c r="A40" s="297">
        <v>2116102</v>
      </c>
      <c r="B40" s="298" t="s">
        <v>1245</v>
      </c>
      <c r="C40" s="299"/>
      <c r="D40" s="299"/>
      <c r="E40" s="91" t="str">
        <f t="shared" si="2"/>
        <v/>
      </c>
      <c r="F40" s="267" t="str">
        <f t="shared" si="0"/>
        <v>否</v>
      </c>
      <c r="G40" s="282" t="str">
        <f t="shared" si="1"/>
        <v>项</v>
      </c>
    </row>
    <row r="41" s="275" customFormat="1" ht="36" hidden="1" customHeight="1" spans="1:7">
      <c r="A41" s="297">
        <v>2116103</v>
      </c>
      <c r="B41" s="298" t="s">
        <v>1246</v>
      </c>
      <c r="C41" s="299"/>
      <c r="D41" s="299"/>
      <c r="E41" s="91" t="str">
        <f t="shared" si="2"/>
        <v/>
      </c>
      <c r="F41" s="267" t="str">
        <f t="shared" si="0"/>
        <v>否</v>
      </c>
      <c r="G41" s="282" t="str">
        <f t="shared" si="1"/>
        <v>项</v>
      </c>
    </row>
    <row r="42" s="275" customFormat="1" ht="36" hidden="1" customHeight="1" spans="1:7">
      <c r="A42" s="297">
        <v>2116104</v>
      </c>
      <c r="B42" s="298" t="s">
        <v>1247</v>
      </c>
      <c r="C42" s="299"/>
      <c r="D42" s="299"/>
      <c r="E42" s="91" t="str">
        <f t="shared" si="2"/>
        <v/>
      </c>
      <c r="F42" s="267" t="str">
        <f t="shared" si="0"/>
        <v>否</v>
      </c>
      <c r="G42" s="282" t="str">
        <f t="shared" si="1"/>
        <v>项</v>
      </c>
    </row>
    <row r="43" s="275" customFormat="1" ht="36" customHeight="1" spans="1:7">
      <c r="A43" s="294" t="s">
        <v>66</v>
      </c>
      <c r="B43" s="295" t="s">
        <v>1248</v>
      </c>
      <c r="C43" s="296">
        <f>SUM(C44,C60,C64,C65,C71,C75,C79,C83,C89,C92)</f>
        <v>170376</v>
      </c>
      <c r="D43" s="296">
        <f>SUM(D44,D60,D64,D65,D71,D75,D79,D83,D89,D92)</f>
        <v>98101</v>
      </c>
      <c r="E43" s="87">
        <f t="shared" si="2"/>
        <v>-0.424</v>
      </c>
      <c r="F43" s="267" t="str">
        <f t="shared" si="0"/>
        <v>是</v>
      </c>
      <c r="G43" s="282" t="str">
        <f t="shared" si="1"/>
        <v>类</v>
      </c>
    </row>
    <row r="44" s="275" customFormat="1" ht="36" customHeight="1" spans="1:7">
      <c r="A44" s="294" t="s">
        <v>1249</v>
      </c>
      <c r="B44" s="295" t="s">
        <v>1250</v>
      </c>
      <c r="C44" s="296">
        <f>SUM(C45:C59)</f>
        <v>170376</v>
      </c>
      <c r="D44" s="296">
        <f>SUM(D45:D59)</f>
        <v>96854</v>
      </c>
      <c r="E44" s="87">
        <f t="shared" si="2"/>
        <v>-0.432</v>
      </c>
      <c r="F44" s="267" t="str">
        <f t="shared" si="0"/>
        <v>是</v>
      </c>
      <c r="G44" s="282" t="str">
        <f t="shared" si="1"/>
        <v>款</v>
      </c>
    </row>
    <row r="45" s="275" customFormat="1" ht="36" customHeight="1" spans="1:7">
      <c r="A45" s="297" t="s">
        <v>1251</v>
      </c>
      <c r="B45" s="298" t="s">
        <v>1252</v>
      </c>
      <c r="C45" s="299">
        <v>107916</v>
      </c>
      <c r="D45" s="299">
        <v>30990</v>
      </c>
      <c r="E45" s="91">
        <f t="shared" si="2"/>
        <v>-0.713</v>
      </c>
      <c r="F45" s="267" t="str">
        <f t="shared" si="0"/>
        <v>是</v>
      </c>
      <c r="G45" s="282" t="str">
        <f t="shared" si="1"/>
        <v>项</v>
      </c>
    </row>
    <row r="46" s="275" customFormat="1" ht="36" customHeight="1" spans="1:7">
      <c r="A46" s="297" t="s">
        <v>1253</v>
      </c>
      <c r="B46" s="298" t="s">
        <v>1254</v>
      </c>
      <c r="C46" s="299">
        <v>22232</v>
      </c>
      <c r="D46" s="299">
        <v>4248</v>
      </c>
      <c r="E46" s="91">
        <f t="shared" si="2"/>
        <v>-0.809</v>
      </c>
      <c r="F46" s="267" t="str">
        <f t="shared" si="0"/>
        <v>是</v>
      </c>
      <c r="G46" s="282" t="str">
        <f t="shared" si="1"/>
        <v>项</v>
      </c>
    </row>
    <row r="47" s="275" customFormat="1" ht="36" hidden="1" customHeight="1" spans="1:7">
      <c r="A47" s="297" t="s">
        <v>1255</v>
      </c>
      <c r="B47" s="298" t="s">
        <v>1256</v>
      </c>
      <c r="C47" s="299"/>
      <c r="D47" s="299"/>
      <c r="E47" s="91" t="str">
        <f t="shared" si="2"/>
        <v/>
      </c>
      <c r="F47" s="267" t="str">
        <f t="shared" si="0"/>
        <v>否</v>
      </c>
      <c r="G47" s="282" t="str">
        <f t="shared" si="1"/>
        <v>项</v>
      </c>
    </row>
    <row r="48" s="275" customFormat="1" ht="36" customHeight="1" spans="1:7">
      <c r="A48" s="297" t="s">
        <v>1257</v>
      </c>
      <c r="B48" s="298" t="s">
        <v>1258</v>
      </c>
      <c r="C48" s="299">
        <v>346</v>
      </c>
      <c r="D48" s="299"/>
      <c r="E48" s="91">
        <f t="shared" si="2"/>
        <v>-1</v>
      </c>
      <c r="F48" s="267" t="str">
        <f t="shared" si="0"/>
        <v>是</v>
      </c>
      <c r="G48" s="282" t="str">
        <f t="shared" si="1"/>
        <v>项</v>
      </c>
    </row>
    <row r="49" s="275" customFormat="1" ht="36" hidden="1" customHeight="1" spans="1:7">
      <c r="A49" s="297" t="s">
        <v>1259</v>
      </c>
      <c r="B49" s="298" t="s">
        <v>1260</v>
      </c>
      <c r="C49" s="299"/>
      <c r="D49" s="299"/>
      <c r="E49" s="91" t="str">
        <f t="shared" si="2"/>
        <v/>
      </c>
      <c r="F49" s="267" t="str">
        <f t="shared" si="0"/>
        <v>否</v>
      </c>
      <c r="G49" s="282" t="str">
        <f t="shared" si="1"/>
        <v>项</v>
      </c>
    </row>
    <row r="50" s="275" customFormat="1" ht="36" hidden="1" customHeight="1" spans="1:7">
      <c r="A50" s="297" t="s">
        <v>1261</v>
      </c>
      <c r="B50" s="298" t="s">
        <v>1262</v>
      </c>
      <c r="C50" s="299"/>
      <c r="D50" s="299"/>
      <c r="E50" s="91" t="str">
        <f t="shared" si="2"/>
        <v/>
      </c>
      <c r="F50" s="267" t="str">
        <f t="shared" si="0"/>
        <v>否</v>
      </c>
      <c r="G50" s="282" t="str">
        <f t="shared" si="1"/>
        <v>项</v>
      </c>
    </row>
    <row r="51" s="275" customFormat="1" ht="36" hidden="1" customHeight="1" spans="1:7">
      <c r="A51" s="297" t="s">
        <v>1263</v>
      </c>
      <c r="B51" s="298" t="s">
        <v>1264</v>
      </c>
      <c r="C51" s="299"/>
      <c r="D51" s="299"/>
      <c r="E51" s="91" t="str">
        <f t="shared" si="2"/>
        <v/>
      </c>
      <c r="F51" s="267" t="str">
        <f t="shared" si="0"/>
        <v>否</v>
      </c>
      <c r="G51" s="282" t="str">
        <f t="shared" si="1"/>
        <v>项</v>
      </c>
    </row>
    <row r="52" s="275" customFormat="1" ht="36" hidden="1" customHeight="1" spans="1:7">
      <c r="A52" s="297" t="s">
        <v>1265</v>
      </c>
      <c r="B52" s="298" t="s">
        <v>1266</v>
      </c>
      <c r="C52" s="299"/>
      <c r="D52" s="299"/>
      <c r="E52" s="91" t="str">
        <f t="shared" si="2"/>
        <v/>
      </c>
      <c r="F52" s="267" t="str">
        <f t="shared" si="0"/>
        <v>否</v>
      </c>
      <c r="G52" s="282" t="str">
        <f t="shared" si="1"/>
        <v>项</v>
      </c>
    </row>
    <row r="53" s="275" customFormat="1" ht="36" customHeight="1" spans="1:7">
      <c r="A53" s="297" t="s">
        <v>1267</v>
      </c>
      <c r="B53" s="298" t="s">
        <v>1268</v>
      </c>
      <c r="C53" s="299"/>
      <c r="D53" s="299">
        <v>1914</v>
      </c>
      <c r="E53" s="91" t="str">
        <f t="shared" si="2"/>
        <v/>
      </c>
      <c r="F53" s="267" t="str">
        <f t="shared" si="0"/>
        <v>是</v>
      </c>
      <c r="G53" s="282" t="str">
        <f t="shared" si="1"/>
        <v>项</v>
      </c>
    </row>
    <row r="54" s="275" customFormat="1" ht="36" hidden="1" customHeight="1" spans="1:7">
      <c r="A54" s="297" t="s">
        <v>1269</v>
      </c>
      <c r="B54" s="298" t="s">
        <v>1270</v>
      </c>
      <c r="C54" s="299"/>
      <c r="D54" s="299"/>
      <c r="E54" s="91" t="str">
        <f t="shared" si="2"/>
        <v/>
      </c>
      <c r="F54" s="267" t="str">
        <f t="shared" si="0"/>
        <v>否</v>
      </c>
      <c r="G54" s="282" t="str">
        <f t="shared" si="1"/>
        <v>项</v>
      </c>
    </row>
    <row r="55" s="275" customFormat="1" ht="36" hidden="1" customHeight="1" spans="1:7">
      <c r="A55" s="297" t="s">
        <v>1271</v>
      </c>
      <c r="B55" s="298" t="s">
        <v>1272</v>
      </c>
      <c r="C55" s="299"/>
      <c r="D55" s="299"/>
      <c r="E55" s="91" t="str">
        <f t="shared" si="2"/>
        <v/>
      </c>
      <c r="F55" s="267" t="str">
        <f t="shared" si="0"/>
        <v>否</v>
      </c>
      <c r="G55" s="282" t="str">
        <f t="shared" si="1"/>
        <v>项</v>
      </c>
    </row>
    <row r="56" s="275" customFormat="1" ht="36" customHeight="1" spans="1:7">
      <c r="A56" s="297">
        <v>2120814</v>
      </c>
      <c r="B56" s="298" t="s">
        <v>1274</v>
      </c>
      <c r="C56" s="299">
        <v>7593</v>
      </c>
      <c r="D56" s="299">
        <v>5893</v>
      </c>
      <c r="E56" s="91">
        <f t="shared" si="2"/>
        <v>-0.224</v>
      </c>
      <c r="F56" s="267" t="str">
        <f t="shared" si="0"/>
        <v>是</v>
      </c>
      <c r="G56" s="282" t="str">
        <f t="shared" si="1"/>
        <v>项</v>
      </c>
    </row>
    <row r="57" s="275" customFormat="1" ht="36" hidden="1" customHeight="1" spans="1:7">
      <c r="A57" s="297">
        <v>2120815</v>
      </c>
      <c r="B57" s="298" t="s">
        <v>1276</v>
      </c>
      <c r="C57" s="299">
        <v>0</v>
      </c>
      <c r="D57" s="299"/>
      <c r="E57" s="91" t="str">
        <f t="shared" si="2"/>
        <v/>
      </c>
      <c r="F57" s="267" t="str">
        <f t="shared" si="0"/>
        <v>否</v>
      </c>
      <c r="G57" s="282" t="str">
        <f t="shared" si="1"/>
        <v>项</v>
      </c>
    </row>
    <row r="58" s="275" customFormat="1" ht="36" customHeight="1" spans="1:7">
      <c r="A58" s="297">
        <v>2120816</v>
      </c>
      <c r="B58" s="298" t="s">
        <v>1278</v>
      </c>
      <c r="C58" s="299">
        <v>0</v>
      </c>
      <c r="D58" s="299">
        <v>4219</v>
      </c>
      <c r="E58" s="91" t="str">
        <f t="shared" si="2"/>
        <v/>
      </c>
      <c r="F58" s="267" t="str">
        <f t="shared" si="0"/>
        <v>是</v>
      </c>
      <c r="G58" s="282" t="str">
        <f t="shared" si="1"/>
        <v>项</v>
      </c>
    </row>
    <row r="59" s="275" customFormat="1" ht="36" customHeight="1" spans="1:7">
      <c r="A59" s="297" t="s">
        <v>1279</v>
      </c>
      <c r="B59" s="300" t="s">
        <v>1280</v>
      </c>
      <c r="C59" s="301">
        <v>32289</v>
      </c>
      <c r="D59" s="301">
        <v>49590</v>
      </c>
      <c r="E59" s="91">
        <f t="shared" si="2"/>
        <v>0.536</v>
      </c>
      <c r="F59" s="267" t="str">
        <f t="shared" si="0"/>
        <v>是</v>
      </c>
      <c r="G59" s="282" t="str">
        <f t="shared" si="1"/>
        <v>项</v>
      </c>
    </row>
    <row r="60" s="275" customFormat="1" ht="36" hidden="1" customHeight="1" spans="1:7">
      <c r="A60" s="294" t="s">
        <v>1281</v>
      </c>
      <c r="B60" s="302" t="s">
        <v>1282</v>
      </c>
      <c r="C60" s="303">
        <f>SUM(C61:C63)</f>
        <v>0</v>
      </c>
      <c r="D60" s="303">
        <f>SUM(D61:D63)</f>
        <v>0</v>
      </c>
      <c r="E60" s="87" t="str">
        <f t="shared" si="2"/>
        <v/>
      </c>
      <c r="F60" s="267" t="str">
        <f t="shared" si="0"/>
        <v>否</v>
      </c>
      <c r="G60" s="282" t="str">
        <f t="shared" si="1"/>
        <v>款</v>
      </c>
    </row>
    <row r="61" s="275" customFormat="1" ht="36" hidden="1" customHeight="1" spans="1:7">
      <c r="A61" s="297" t="s">
        <v>1283</v>
      </c>
      <c r="B61" s="298" t="s">
        <v>1252</v>
      </c>
      <c r="C61" s="299"/>
      <c r="D61" s="299"/>
      <c r="E61" s="91" t="str">
        <f t="shared" si="2"/>
        <v/>
      </c>
      <c r="F61" s="267" t="str">
        <f t="shared" si="0"/>
        <v>否</v>
      </c>
      <c r="G61" s="282" t="str">
        <f t="shared" si="1"/>
        <v>项</v>
      </c>
    </row>
    <row r="62" s="275" customFormat="1" ht="36" hidden="1" customHeight="1" spans="1:7">
      <c r="A62" s="297" t="s">
        <v>1284</v>
      </c>
      <c r="B62" s="298" t="s">
        <v>1254</v>
      </c>
      <c r="C62" s="299"/>
      <c r="D62" s="299"/>
      <c r="E62" s="91" t="str">
        <f t="shared" si="2"/>
        <v/>
      </c>
      <c r="F62" s="267" t="str">
        <f t="shared" si="0"/>
        <v>否</v>
      </c>
      <c r="G62" s="282" t="str">
        <f t="shared" si="1"/>
        <v>项</v>
      </c>
    </row>
    <row r="63" s="275" customFormat="1" ht="36" hidden="1" customHeight="1" spans="1:7">
      <c r="A63" s="297" t="s">
        <v>1285</v>
      </c>
      <c r="B63" s="298" t="s">
        <v>1286</v>
      </c>
      <c r="C63" s="299"/>
      <c r="D63" s="299"/>
      <c r="E63" s="91" t="str">
        <f t="shared" si="2"/>
        <v/>
      </c>
      <c r="F63" s="267" t="str">
        <f t="shared" si="0"/>
        <v>否</v>
      </c>
      <c r="G63" s="282" t="str">
        <f t="shared" si="1"/>
        <v>项</v>
      </c>
    </row>
    <row r="64" s="275" customFormat="1" ht="36" hidden="1" customHeight="1" spans="1:7">
      <c r="A64" s="294" t="s">
        <v>1287</v>
      </c>
      <c r="B64" s="302" t="s">
        <v>1288</v>
      </c>
      <c r="C64" s="303"/>
      <c r="D64" s="303"/>
      <c r="E64" s="87" t="str">
        <f t="shared" si="2"/>
        <v/>
      </c>
      <c r="F64" s="267" t="str">
        <f t="shared" si="0"/>
        <v>否</v>
      </c>
      <c r="G64" s="282" t="str">
        <f t="shared" si="1"/>
        <v>款</v>
      </c>
    </row>
    <row r="65" s="275" customFormat="1" ht="36" customHeight="1" spans="1:7">
      <c r="A65" s="294" t="s">
        <v>1289</v>
      </c>
      <c r="B65" s="302" t="s">
        <v>1290</v>
      </c>
      <c r="C65" s="303">
        <f>SUM(C66:C70)</f>
        <v>0</v>
      </c>
      <c r="D65" s="303">
        <f>SUM(D66:D70)</f>
        <v>1000</v>
      </c>
      <c r="E65" s="87" t="str">
        <f t="shared" si="2"/>
        <v/>
      </c>
      <c r="F65" s="267" t="str">
        <f t="shared" si="0"/>
        <v>是</v>
      </c>
      <c r="G65" s="282" t="str">
        <f t="shared" si="1"/>
        <v>款</v>
      </c>
    </row>
    <row r="66" s="275" customFormat="1" ht="36" customHeight="1" spans="1:7">
      <c r="A66" s="297" t="s">
        <v>1291</v>
      </c>
      <c r="B66" s="298" t="s">
        <v>1292</v>
      </c>
      <c r="C66" s="299"/>
      <c r="D66" s="299">
        <v>1000</v>
      </c>
      <c r="E66" s="91" t="str">
        <f t="shared" si="2"/>
        <v/>
      </c>
      <c r="F66" s="267" t="str">
        <f t="shared" si="0"/>
        <v>是</v>
      </c>
      <c r="G66" s="282" t="str">
        <f t="shared" si="1"/>
        <v>项</v>
      </c>
    </row>
    <row r="67" s="275" customFormat="1" ht="36" hidden="1" customHeight="1" spans="1:7">
      <c r="A67" s="297" t="s">
        <v>1293</v>
      </c>
      <c r="B67" s="298" t="s">
        <v>1294</v>
      </c>
      <c r="C67" s="299"/>
      <c r="D67" s="299"/>
      <c r="E67" s="91" t="str">
        <f t="shared" si="2"/>
        <v/>
      </c>
      <c r="F67" s="267" t="str">
        <f t="shared" si="0"/>
        <v>否</v>
      </c>
      <c r="G67" s="282" t="str">
        <f t="shared" si="1"/>
        <v>项</v>
      </c>
    </row>
    <row r="68" s="275" customFormat="1" ht="36" hidden="1" customHeight="1" spans="1:7">
      <c r="A68" s="297" t="s">
        <v>1295</v>
      </c>
      <c r="B68" s="298" t="s">
        <v>1296</v>
      </c>
      <c r="C68" s="299"/>
      <c r="D68" s="299"/>
      <c r="E68" s="91" t="str">
        <f t="shared" si="2"/>
        <v/>
      </c>
      <c r="F68" s="267" t="str">
        <f>IF(LEN(A68)=3,"是",IF(B68&lt;&gt;"",IF(SUM(C68:D68)&lt;&gt;0,"是","否"),"是"))</f>
        <v>否</v>
      </c>
      <c r="G68" s="282" t="str">
        <f>IF(LEN(A68)=3,"类",IF(LEN(A68)=5,"款","项"))</f>
        <v>项</v>
      </c>
    </row>
    <row r="69" s="275" customFormat="1" ht="36" hidden="1" customHeight="1" spans="1:7">
      <c r="A69" s="297" t="s">
        <v>1297</v>
      </c>
      <c r="B69" s="298" t="s">
        <v>1298</v>
      </c>
      <c r="C69" s="299"/>
      <c r="D69" s="299"/>
      <c r="E69" s="91" t="str">
        <f t="shared" ref="E69:E132" si="3">IFERROR(D69/C69-1,"")</f>
        <v/>
      </c>
      <c r="F69" s="267" t="str">
        <f>IF(LEN(A69)=3,"是",IF(B69&lt;&gt;"",IF(SUM(C69:D69)&lt;&gt;0,"是","否"),"是"))</f>
        <v>否</v>
      </c>
      <c r="G69" s="282" t="str">
        <f>IF(LEN(A69)=3,"类",IF(LEN(A69)=5,"款","项"))</f>
        <v>项</v>
      </c>
    </row>
    <row r="70" s="275" customFormat="1" ht="36" hidden="1" customHeight="1" spans="1:7">
      <c r="A70" s="297" t="s">
        <v>1299</v>
      </c>
      <c r="B70" s="298" t="s">
        <v>1300</v>
      </c>
      <c r="C70" s="299"/>
      <c r="D70" s="299"/>
      <c r="E70" s="91" t="str">
        <f t="shared" si="3"/>
        <v/>
      </c>
      <c r="F70" s="267" t="str">
        <f>IF(LEN(A70)=3,"是",IF(B70&lt;&gt;"",IF(SUM(C70:D70)&lt;&gt;0,"是","否"),"是"))</f>
        <v>否</v>
      </c>
      <c r="G70" s="282" t="str">
        <f>IF(LEN(A70)=3,"类",IF(LEN(A70)=5,"款","项"))</f>
        <v>项</v>
      </c>
    </row>
    <row r="71" s="275" customFormat="1" ht="36" customHeight="1" spans="1:7">
      <c r="A71" s="294" t="s">
        <v>1301</v>
      </c>
      <c r="B71" s="302" t="s">
        <v>1302</v>
      </c>
      <c r="C71" s="303">
        <f>SUM(C72:C74)</f>
        <v>0</v>
      </c>
      <c r="D71" s="303">
        <f>SUM(D72:D74)</f>
        <v>247</v>
      </c>
      <c r="E71" s="87" t="str">
        <f t="shared" si="3"/>
        <v/>
      </c>
      <c r="F71" s="267" t="str">
        <f t="shared" ref="F71:F134" si="4">IF(LEN(A71)=3,"是",IF(B71&lt;&gt;"",IF(SUM(C71:D71)&lt;&gt;0,"是","否"),"是"))</f>
        <v>是</v>
      </c>
      <c r="G71" s="282" t="str">
        <f t="shared" ref="G71:G134" si="5">IF(LEN(A71)=3,"类",IF(LEN(A71)=5,"款","项"))</f>
        <v>款</v>
      </c>
    </row>
    <row r="72" s="275" customFormat="1" ht="36" customHeight="1" spans="1:7">
      <c r="A72" s="297" t="s">
        <v>1303</v>
      </c>
      <c r="B72" s="298" t="s">
        <v>1304</v>
      </c>
      <c r="C72" s="299"/>
      <c r="D72" s="299">
        <v>247</v>
      </c>
      <c r="E72" s="91" t="str">
        <f t="shared" si="3"/>
        <v/>
      </c>
      <c r="F72" s="267" t="str">
        <f t="shared" si="4"/>
        <v>是</v>
      </c>
      <c r="G72" s="282" t="str">
        <f t="shared" si="5"/>
        <v>项</v>
      </c>
    </row>
    <row r="73" s="275" customFormat="1" ht="36" hidden="1" customHeight="1" spans="1:7">
      <c r="A73" s="297" t="s">
        <v>1305</v>
      </c>
      <c r="B73" s="298" t="s">
        <v>1306</v>
      </c>
      <c r="C73" s="299"/>
      <c r="D73" s="299"/>
      <c r="E73" s="91" t="str">
        <f t="shared" si="3"/>
        <v/>
      </c>
      <c r="F73" s="267" t="str">
        <f t="shared" si="4"/>
        <v>否</v>
      </c>
      <c r="G73" s="282" t="str">
        <f t="shared" si="5"/>
        <v>项</v>
      </c>
    </row>
    <row r="74" s="275" customFormat="1" ht="36" hidden="1" customHeight="1" spans="1:7">
      <c r="A74" s="297" t="s">
        <v>1307</v>
      </c>
      <c r="B74" s="298" t="s">
        <v>1308</v>
      </c>
      <c r="C74" s="299"/>
      <c r="D74" s="299"/>
      <c r="E74" s="91" t="str">
        <f t="shared" si="3"/>
        <v/>
      </c>
      <c r="F74" s="267" t="str">
        <f t="shared" si="4"/>
        <v>否</v>
      </c>
      <c r="G74" s="282" t="str">
        <f t="shared" si="5"/>
        <v>项</v>
      </c>
    </row>
    <row r="75" s="275" customFormat="1" ht="36" hidden="1" customHeight="1" spans="1:7">
      <c r="A75" s="294" t="s">
        <v>1309</v>
      </c>
      <c r="B75" s="302" t="s">
        <v>1310</v>
      </c>
      <c r="C75" s="303">
        <f>SUM(C76:C78)</f>
        <v>0</v>
      </c>
      <c r="D75" s="303">
        <f>SUM(D76:D78)</f>
        <v>0</v>
      </c>
      <c r="E75" s="87" t="str">
        <f t="shared" si="3"/>
        <v/>
      </c>
      <c r="F75" s="267" t="str">
        <f t="shared" si="4"/>
        <v>否</v>
      </c>
      <c r="G75" s="282" t="str">
        <f t="shared" si="5"/>
        <v>款</v>
      </c>
    </row>
    <row r="76" s="275" customFormat="1" ht="36" hidden="1" customHeight="1" spans="1:7">
      <c r="A76" s="297" t="s">
        <v>1311</v>
      </c>
      <c r="B76" s="298" t="s">
        <v>1252</v>
      </c>
      <c r="C76" s="299"/>
      <c r="D76" s="299"/>
      <c r="E76" s="91" t="str">
        <f t="shared" si="3"/>
        <v/>
      </c>
      <c r="F76" s="267" t="str">
        <f t="shared" si="4"/>
        <v>否</v>
      </c>
      <c r="G76" s="282" t="str">
        <f t="shared" si="5"/>
        <v>项</v>
      </c>
    </row>
    <row r="77" s="275" customFormat="1" ht="36" hidden="1" customHeight="1" spans="1:7">
      <c r="A77" s="297" t="s">
        <v>1312</v>
      </c>
      <c r="B77" s="298" t="s">
        <v>1254</v>
      </c>
      <c r="C77" s="299"/>
      <c r="D77" s="299"/>
      <c r="E77" s="91" t="str">
        <f t="shared" si="3"/>
        <v/>
      </c>
      <c r="F77" s="267" t="str">
        <f t="shared" si="4"/>
        <v>否</v>
      </c>
      <c r="G77" s="282" t="str">
        <f t="shared" si="5"/>
        <v>项</v>
      </c>
    </row>
    <row r="78" s="275" customFormat="1" ht="36" hidden="1" customHeight="1" spans="1:7">
      <c r="A78" s="297" t="s">
        <v>1313</v>
      </c>
      <c r="B78" s="298" t="s">
        <v>1314</v>
      </c>
      <c r="C78" s="299"/>
      <c r="D78" s="299"/>
      <c r="E78" s="91" t="str">
        <f t="shared" si="3"/>
        <v/>
      </c>
      <c r="F78" s="267" t="str">
        <f t="shared" si="4"/>
        <v>否</v>
      </c>
      <c r="G78" s="282" t="str">
        <f t="shared" si="5"/>
        <v>项</v>
      </c>
    </row>
    <row r="79" s="275" customFormat="1" ht="36" hidden="1" customHeight="1" spans="1:7">
      <c r="A79" s="294" t="s">
        <v>1315</v>
      </c>
      <c r="B79" s="302" t="s">
        <v>1316</v>
      </c>
      <c r="C79" s="303">
        <f>SUM(C80:C82)</f>
        <v>0</v>
      </c>
      <c r="D79" s="303">
        <f>SUM(D80:D82)</f>
        <v>0</v>
      </c>
      <c r="E79" s="87" t="str">
        <f t="shared" si="3"/>
        <v/>
      </c>
      <c r="F79" s="267" t="str">
        <f t="shared" si="4"/>
        <v>否</v>
      </c>
      <c r="G79" s="282" t="str">
        <f t="shared" si="5"/>
        <v>款</v>
      </c>
    </row>
    <row r="80" s="275" customFormat="1" ht="36" hidden="1" customHeight="1" spans="1:7">
      <c r="A80" s="297" t="s">
        <v>1317</v>
      </c>
      <c r="B80" s="298" t="s">
        <v>1252</v>
      </c>
      <c r="C80" s="299"/>
      <c r="D80" s="299"/>
      <c r="E80" s="91" t="str">
        <f t="shared" si="3"/>
        <v/>
      </c>
      <c r="F80" s="267" t="str">
        <f t="shared" si="4"/>
        <v>否</v>
      </c>
      <c r="G80" s="282" t="str">
        <f t="shared" si="5"/>
        <v>项</v>
      </c>
    </row>
    <row r="81" s="275" customFormat="1" ht="36" hidden="1" customHeight="1" spans="1:7">
      <c r="A81" s="297" t="s">
        <v>1318</v>
      </c>
      <c r="B81" s="298" t="s">
        <v>1254</v>
      </c>
      <c r="C81" s="299"/>
      <c r="D81" s="299"/>
      <c r="E81" s="91" t="str">
        <f t="shared" si="3"/>
        <v/>
      </c>
      <c r="F81" s="267" t="str">
        <f t="shared" si="4"/>
        <v>否</v>
      </c>
      <c r="G81" s="282" t="str">
        <f t="shared" si="5"/>
        <v>项</v>
      </c>
    </row>
    <row r="82" s="275" customFormat="1" ht="36" hidden="1" customHeight="1" spans="1:7">
      <c r="A82" s="297" t="s">
        <v>1319</v>
      </c>
      <c r="B82" s="298" t="s">
        <v>1320</v>
      </c>
      <c r="C82" s="299"/>
      <c r="D82" s="299"/>
      <c r="E82" s="91" t="str">
        <f t="shared" si="3"/>
        <v/>
      </c>
      <c r="F82" s="267" t="str">
        <f t="shared" si="4"/>
        <v>否</v>
      </c>
      <c r="G82" s="282" t="str">
        <f t="shared" si="5"/>
        <v>项</v>
      </c>
    </row>
    <row r="83" s="275" customFormat="1" ht="36" hidden="1" customHeight="1" spans="1:7">
      <c r="A83" s="294" t="s">
        <v>1321</v>
      </c>
      <c r="B83" s="302" t="s">
        <v>1322</v>
      </c>
      <c r="C83" s="303">
        <f>SUM(C84:C88)</f>
        <v>0</v>
      </c>
      <c r="D83" s="303">
        <f>SUM(D84:D88)</f>
        <v>0</v>
      </c>
      <c r="E83" s="87" t="str">
        <f t="shared" si="3"/>
        <v/>
      </c>
      <c r="F83" s="267" t="str">
        <f t="shared" si="4"/>
        <v>否</v>
      </c>
      <c r="G83" s="282" t="str">
        <f t="shared" si="5"/>
        <v>款</v>
      </c>
    </row>
    <row r="84" s="275" customFormat="1" ht="36" hidden="1" customHeight="1" spans="1:7">
      <c r="A84" s="297" t="s">
        <v>1323</v>
      </c>
      <c r="B84" s="298" t="s">
        <v>1292</v>
      </c>
      <c r="C84" s="299"/>
      <c r="D84" s="299"/>
      <c r="E84" s="91" t="str">
        <f t="shared" si="3"/>
        <v/>
      </c>
      <c r="F84" s="267" t="str">
        <f t="shared" si="4"/>
        <v>否</v>
      </c>
      <c r="G84" s="282" t="str">
        <f t="shared" si="5"/>
        <v>项</v>
      </c>
    </row>
    <row r="85" s="275" customFormat="1" ht="36" hidden="1" customHeight="1" spans="1:7">
      <c r="A85" s="297" t="s">
        <v>1324</v>
      </c>
      <c r="B85" s="298" t="s">
        <v>1294</v>
      </c>
      <c r="C85" s="299"/>
      <c r="D85" s="299"/>
      <c r="E85" s="91" t="str">
        <f t="shared" si="3"/>
        <v/>
      </c>
      <c r="F85" s="267" t="str">
        <f t="shared" si="4"/>
        <v>否</v>
      </c>
      <c r="G85" s="282" t="str">
        <f t="shared" si="5"/>
        <v>项</v>
      </c>
    </row>
    <row r="86" s="275" customFormat="1" ht="36" hidden="1" customHeight="1" spans="1:7">
      <c r="A86" s="297" t="s">
        <v>1325</v>
      </c>
      <c r="B86" s="298" t="s">
        <v>1296</v>
      </c>
      <c r="C86" s="299"/>
      <c r="D86" s="299"/>
      <c r="E86" s="91" t="str">
        <f t="shared" si="3"/>
        <v/>
      </c>
      <c r="F86" s="267" t="str">
        <f t="shared" si="4"/>
        <v>否</v>
      </c>
      <c r="G86" s="282" t="str">
        <f t="shared" si="5"/>
        <v>项</v>
      </c>
    </row>
    <row r="87" s="275" customFormat="1" ht="36" hidden="1" customHeight="1" spans="1:7">
      <c r="A87" s="297" t="s">
        <v>1326</v>
      </c>
      <c r="B87" s="298" t="s">
        <v>1298</v>
      </c>
      <c r="C87" s="299"/>
      <c r="D87" s="299"/>
      <c r="E87" s="91" t="str">
        <f t="shared" si="3"/>
        <v/>
      </c>
      <c r="F87" s="267" t="str">
        <f t="shared" si="4"/>
        <v>否</v>
      </c>
      <c r="G87" s="282" t="str">
        <f t="shared" si="5"/>
        <v>项</v>
      </c>
    </row>
    <row r="88" s="275" customFormat="1" ht="36" hidden="1" customHeight="1" spans="1:7">
      <c r="A88" s="297" t="s">
        <v>1327</v>
      </c>
      <c r="B88" s="298" t="s">
        <v>1328</v>
      </c>
      <c r="C88" s="299"/>
      <c r="D88" s="299"/>
      <c r="E88" s="91" t="str">
        <f t="shared" si="3"/>
        <v/>
      </c>
      <c r="F88" s="267" t="str">
        <f t="shared" si="4"/>
        <v>否</v>
      </c>
      <c r="G88" s="282" t="str">
        <f t="shared" si="5"/>
        <v>项</v>
      </c>
    </row>
    <row r="89" s="275" customFormat="1" ht="36" hidden="1" customHeight="1" spans="1:7">
      <c r="A89" s="294" t="s">
        <v>1329</v>
      </c>
      <c r="B89" s="302" t="s">
        <v>1330</v>
      </c>
      <c r="C89" s="303">
        <f>SUM(C90:C91)</f>
        <v>0</v>
      </c>
      <c r="D89" s="303">
        <f>SUM(D90:D91)</f>
        <v>0</v>
      </c>
      <c r="E89" s="87" t="str">
        <f t="shared" si="3"/>
        <v/>
      </c>
      <c r="F89" s="267" t="str">
        <f t="shared" si="4"/>
        <v>否</v>
      </c>
      <c r="G89" s="282" t="str">
        <f t="shared" si="5"/>
        <v>款</v>
      </c>
    </row>
    <row r="90" s="275" customFormat="1" ht="36" hidden="1" customHeight="1" spans="1:7">
      <c r="A90" s="297" t="s">
        <v>1331</v>
      </c>
      <c r="B90" s="298" t="s">
        <v>1304</v>
      </c>
      <c r="C90" s="299"/>
      <c r="D90" s="299"/>
      <c r="E90" s="91" t="str">
        <f t="shared" si="3"/>
        <v/>
      </c>
      <c r="F90" s="267" t="str">
        <f t="shared" si="4"/>
        <v>否</v>
      </c>
      <c r="G90" s="282" t="str">
        <f t="shared" si="5"/>
        <v>项</v>
      </c>
    </row>
    <row r="91" s="275" customFormat="1" ht="36" hidden="1" customHeight="1" spans="1:7">
      <c r="A91" s="297" t="s">
        <v>1332</v>
      </c>
      <c r="B91" s="298" t="s">
        <v>1333</v>
      </c>
      <c r="C91" s="299"/>
      <c r="D91" s="299"/>
      <c r="E91" s="91" t="str">
        <f t="shared" si="3"/>
        <v/>
      </c>
      <c r="F91" s="267" t="str">
        <f t="shared" si="4"/>
        <v>否</v>
      </c>
      <c r="G91" s="282" t="str">
        <f t="shared" si="5"/>
        <v>项</v>
      </c>
    </row>
    <row r="92" s="275" customFormat="1" ht="36" hidden="1" customHeight="1" spans="1:7">
      <c r="A92" s="294" t="s">
        <v>1334</v>
      </c>
      <c r="B92" s="302" t="s">
        <v>1335</v>
      </c>
      <c r="C92" s="303">
        <f>SUM(C93:C100)</f>
        <v>0</v>
      </c>
      <c r="D92" s="303">
        <f>SUM(D93:D100)</f>
        <v>0</v>
      </c>
      <c r="E92" s="87" t="str">
        <f t="shared" si="3"/>
        <v/>
      </c>
      <c r="F92" s="267" t="str">
        <f t="shared" si="4"/>
        <v>否</v>
      </c>
      <c r="G92" s="282" t="str">
        <f t="shared" si="5"/>
        <v>款</v>
      </c>
    </row>
    <row r="93" s="275" customFormat="1" ht="36" hidden="1" customHeight="1" spans="1:7">
      <c r="A93" s="297" t="s">
        <v>1336</v>
      </c>
      <c r="B93" s="298" t="s">
        <v>1252</v>
      </c>
      <c r="C93" s="299"/>
      <c r="D93" s="299"/>
      <c r="E93" s="91" t="str">
        <f t="shared" si="3"/>
        <v/>
      </c>
      <c r="F93" s="267" t="str">
        <f t="shared" si="4"/>
        <v>否</v>
      </c>
      <c r="G93" s="282" t="str">
        <f t="shared" si="5"/>
        <v>项</v>
      </c>
    </row>
    <row r="94" s="275" customFormat="1" ht="36" hidden="1" customHeight="1" spans="1:7">
      <c r="A94" s="297" t="s">
        <v>1337</v>
      </c>
      <c r="B94" s="298" t="s">
        <v>1254</v>
      </c>
      <c r="C94" s="299"/>
      <c r="D94" s="299"/>
      <c r="E94" s="91" t="str">
        <f t="shared" si="3"/>
        <v/>
      </c>
      <c r="F94" s="267" t="str">
        <f t="shared" si="4"/>
        <v>否</v>
      </c>
      <c r="G94" s="282" t="str">
        <f t="shared" si="5"/>
        <v>项</v>
      </c>
    </row>
    <row r="95" s="275" customFormat="1" ht="36" hidden="1" customHeight="1" spans="1:7">
      <c r="A95" s="297" t="s">
        <v>1338</v>
      </c>
      <c r="B95" s="298" t="s">
        <v>1256</v>
      </c>
      <c r="C95" s="299"/>
      <c r="D95" s="299"/>
      <c r="E95" s="91" t="str">
        <f t="shared" si="3"/>
        <v/>
      </c>
      <c r="F95" s="267" t="str">
        <f t="shared" si="4"/>
        <v>否</v>
      </c>
      <c r="G95" s="282" t="str">
        <f t="shared" si="5"/>
        <v>项</v>
      </c>
    </row>
    <row r="96" s="275" customFormat="1" ht="36" hidden="1" customHeight="1" spans="1:7">
      <c r="A96" s="297" t="s">
        <v>1339</v>
      </c>
      <c r="B96" s="298" t="s">
        <v>1258</v>
      </c>
      <c r="C96" s="299"/>
      <c r="D96" s="299"/>
      <c r="E96" s="91" t="str">
        <f t="shared" si="3"/>
        <v/>
      </c>
      <c r="F96" s="267" t="str">
        <f t="shared" si="4"/>
        <v>否</v>
      </c>
      <c r="G96" s="282" t="str">
        <f t="shared" si="5"/>
        <v>项</v>
      </c>
    </row>
    <row r="97" s="275" customFormat="1" ht="36" hidden="1" customHeight="1" spans="1:7">
      <c r="A97" s="297" t="s">
        <v>1340</v>
      </c>
      <c r="B97" s="298" t="s">
        <v>1264</v>
      </c>
      <c r="C97" s="299"/>
      <c r="D97" s="299"/>
      <c r="E97" s="91" t="str">
        <f t="shared" si="3"/>
        <v/>
      </c>
      <c r="F97" s="267" t="str">
        <f t="shared" si="4"/>
        <v>否</v>
      </c>
      <c r="G97" s="282" t="str">
        <f t="shared" si="5"/>
        <v>项</v>
      </c>
    </row>
    <row r="98" s="275" customFormat="1" ht="36" hidden="1" customHeight="1" spans="1:7">
      <c r="A98" s="297" t="s">
        <v>1341</v>
      </c>
      <c r="B98" s="298" t="s">
        <v>1268</v>
      </c>
      <c r="C98" s="299"/>
      <c r="D98" s="299"/>
      <c r="E98" s="91" t="str">
        <f t="shared" si="3"/>
        <v/>
      </c>
      <c r="F98" s="267" t="str">
        <f t="shared" si="4"/>
        <v>否</v>
      </c>
      <c r="G98" s="282" t="str">
        <f t="shared" si="5"/>
        <v>项</v>
      </c>
    </row>
    <row r="99" s="275" customFormat="1" ht="36" hidden="1" customHeight="1" spans="1:7">
      <c r="A99" s="297" t="s">
        <v>1342</v>
      </c>
      <c r="B99" s="298" t="s">
        <v>1270</v>
      </c>
      <c r="C99" s="299"/>
      <c r="D99" s="299"/>
      <c r="E99" s="91" t="str">
        <f t="shared" si="3"/>
        <v/>
      </c>
      <c r="F99" s="267" t="str">
        <f t="shared" si="4"/>
        <v>否</v>
      </c>
      <c r="G99" s="282" t="str">
        <f t="shared" si="5"/>
        <v>项</v>
      </c>
    </row>
    <row r="100" s="275" customFormat="1" ht="36" hidden="1" customHeight="1" spans="1:7">
      <c r="A100" s="297" t="s">
        <v>1343</v>
      </c>
      <c r="B100" s="298" t="s">
        <v>1344</v>
      </c>
      <c r="C100" s="299"/>
      <c r="D100" s="299"/>
      <c r="E100" s="91" t="str">
        <f t="shared" si="3"/>
        <v/>
      </c>
      <c r="F100" s="267" t="str">
        <f t="shared" si="4"/>
        <v>否</v>
      </c>
      <c r="G100" s="282" t="str">
        <f t="shared" si="5"/>
        <v>项</v>
      </c>
    </row>
    <row r="101" s="275" customFormat="1" ht="36" customHeight="1" spans="1:7">
      <c r="A101" s="294" t="s">
        <v>68</v>
      </c>
      <c r="B101" s="295" t="s">
        <v>1345</v>
      </c>
      <c r="C101" s="296">
        <f>SUM(C102,C107,C112,C120,C117,C125,C129,C133)</f>
        <v>10762</v>
      </c>
      <c r="D101" s="296">
        <f>SUM(D102,D107,D112,D120,D117,D125,D129,D133)</f>
        <v>14707</v>
      </c>
      <c r="E101" s="87">
        <f t="shared" si="3"/>
        <v>0.367</v>
      </c>
      <c r="F101" s="267" t="str">
        <f t="shared" si="4"/>
        <v>是</v>
      </c>
      <c r="G101" s="282" t="str">
        <f t="shared" si="5"/>
        <v>类</v>
      </c>
    </row>
    <row r="102" s="275" customFormat="1" ht="36" customHeight="1" spans="1:7">
      <c r="A102" s="294" t="s">
        <v>1346</v>
      </c>
      <c r="B102" s="295" t="s">
        <v>1347</v>
      </c>
      <c r="C102" s="296">
        <f>SUM(C103:C106)</f>
        <v>10762</v>
      </c>
      <c r="D102" s="296">
        <f>SUM(D103:D106)</f>
        <v>12349</v>
      </c>
      <c r="E102" s="87">
        <f t="shared" si="3"/>
        <v>0.147</v>
      </c>
      <c r="F102" s="267" t="str">
        <f t="shared" si="4"/>
        <v>是</v>
      </c>
      <c r="G102" s="282" t="str">
        <f t="shared" si="5"/>
        <v>款</v>
      </c>
    </row>
    <row r="103" s="275" customFormat="1" ht="36" customHeight="1" spans="1:7">
      <c r="A103" s="297" t="s">
        <v>1348</v>
      </c>
      <c r="B103" s="298" t="s">
        <v>1222</v>
      </c>
      <c r="C103" s="299">
        <v>10450</v>
      </c>
      <c r="D103" s="299">
        <v>11435</v>
      </c>
      <c r="E103" s="91">
        <f t="shared" si="3"/>
        <v>0.094</v>
      </c>
      <c r="F103" s="267" t="str">
        <f t="shared" si="4"/>
        <v>是</v>
      </c>
      <c r="G103" s="282" t="str">
        <f t="shared" si="5"/>
        <v>项</v>
      </c>
    </row>
    <row r="104" s="275" customFormat="1" ht="36" hidden="1" customHeight="1" spans="1:7">
      <c r="A104" s="297" t="s">
        <v>1349</v>
      </c>
      <c r="B104" s="298" t="s">
        <v>1350</v>
      </c>
      <c r="C104" s="299"/>
      <c r="D104" s="299"/>
      <c r="E104" s="91" t="str">
        <f t="shared" si="3"/>
        <v/>
      </c>
      <c r="F104" s="267" t="str">
        <f t="shared" si="4"/>
        <v>否</v>
      </c>
      <c r="G104" s="282" t="str">
        <f t="shared" si="5"/>
        <v>项</v>
      </c>
    </row>
    <row r="105" s="275" customFormat="1" ht="36" hidden="1" customHeight="1" spans="1:7">
      <c r="A105" s="297" t="s">
        <v>1351</v>
      </c>
      <c r="B105" s="298" t="s">
        <v>1352</v>
      </c>
      <c r="C105" s="299"/>
      <c r="D105" s="299"/>
      <c r="E105" s="91" t="str">
        <f t="shared" si="3"/>
        <v/>
      </c>
      <c r="F105" s="267" t="str">
        <f t="shared" si="4"/>
        <v>否</v>
      </c>
      <c r="G105" s="282" t="str">
        <f t="shared" si="5"/>
        <v>项</v>
      </c>
    </row>
    <row r="106" s="275" customFormat="1" ht="36" customHeight="1" spans="1:7">
      <c r="A106" s="297" t="s">
        <v>1353</v>
      </c>
      <c r="B106" s="300" t="s">
        <v>1354</v>
      </c>
      <c r="C106" s="301">
        <v>312</v>
      </c>
      <c r="D106" s="301">
        <v>914</v>
      </c>
      <c r="E106" s="91">
        <f t="shared" si="3"/>
        <v>1.929</v>
      </c>
      <c r="F106" s="267" t="str">
        <f t="shared" si="4"/>
        <v>是</v>
      </c>
      <c r="G106" s="282" t="str">
        <f t="shared" si="5"/>
        <v>项</v>
      </c>
    </row>
    <row r="107" s="275" customFormat="1" ht="36" hidden="1" customHeight="1" spans="1:7">
      <c r="A107" s="294" t="s">
        <v>1355</v>
      </c>
      <c r="B107" s="302" t="s">
        <v>1356</v>
      </c>
      <c r="C107" s="303">
        <f>SUM(C108:C111)</f>
        <v>0</v>
      </c>
      <c r="D107" s="303">
        <f>SUM(D108:D111)</f>
        <v>0</v>
      </c>
      <c r="E107" s="87" t="str">
        <f t="shared" si="3"/>
        <v/>
      </c>
      <c r="F107" s="267" t="str">
        <f t="shared" si="4"/>
        <v>否</v>
      </c>
      <c r="G107" s="282" t="str">
        <f t="shared" si="5"/>
        <v>款</v>
      </c>
    </row>
    <row r="108" s="275" customFormat="1" ht="36" hidden="1" customHeight="1" spans="1:7">
      <c r="A108" s="297" t="s">
        <v>1357</v>
      </c>
      <c r="B108" s="298" t="s">
        <v>1222</v>
      </c>
      <c r="C108" s="299"/>
      <c r="D108" s="299"/>
      <c r="E108" s="91" t="str">
        <f t="shared" si="3"/>
        <v/>
      </c>
      <c r="F108" s="267" t="str">
        <f t="shared" si="4"/>
        <v>否</v>
      </c>
      <c r="G108" s="282" t="str">
        <f t="shared" si="5"/>
        <v>项</v>
      </c>
    </row>
    <row r="109" s="275" customFormat="1" ht="36" hidden="1" customHeight="1" spans="1:7">
      <c r="A109" s="297" t="s">
        <v>1358</v>
      </c>
      <c r="B109" s="298" t="s">
        <v>1350</v>
      </c>
      <c r="C109" s="299"/>
      <c r="D109" s="299"/>
      <c r="E109" s="91" t="str">
        <f t="shared" si="3"/>
        <v/>
      </c>
      <c r="F109" s="267" t="str">
        <f t="shared" si="4"/>
        <v>否</v>
      </c>
      <c r="G109" s="282" t="str">
        <f t="shared" si="5"/>
        <v>项</v>
      </c>
    </row>
    <row r="110" s="275" customFormat="1" ht="36" hidden="1" customHeight="1" spans="1:7">
      <c r="A110" s="297" t="s">
        <v>1359</v>
      </c>
      <c r="B110" s="298" t="s">
        <v>1360</v>
      </c>
      <c r="C110" s="299"/>
      <c r="D110" s="299"/>
      <c r="E110" s="91" t="str">
        <f t="shared" si="3"/>
        <v/>
      </c>
      <c r="F110" s="267" t="str">
        <f t="shared" si="4"/>
        <v>否</v>
      </c>
      <c r="G110" s="282" t="str">
        <f t="shared" si="5"/>
        <v>项</v>
      </c>
    </row>
    <row r="111" s="275" customFormat="1" ht="36" hidden="1" customHeight="1" spans="1:7">
      <c r="A111" s="297" t="s">
        <v>1361</v>
      </c>
      <c r="B111" s="298" t="s">
        <v>1362</v>
      </c>
      <c r="C111" s="299"/>
      <c r="D111" s="299"/>
      <c r="E111" s="91" t="str">
        <f t="shared" si="3"/>
        <v/>
      </c>
      <c r="F111" s="267" t="str">
        <f t="shared" si="4"/>
        <v>否</v>
      </c>
      <c r="G111" s="282" t="str">
        <f t="shared" si="5"/>
        <v>项</v>
      </c>
    </row>
    <row r="112" s="275" customFormat="1" ht="36" hidden="1" customHeight="1" spans="1:7">
      <c r="A112" s="294" t="s">
        <v>1363</v>
      </c>
      <c r="B112" s="295" t="s">
        <v>1364</v>
      </c>
      <c r="C112" s="296">
        <f>SUM(C113:C116)</f>
        <v>0</v>
      </c>
      <c r="D112" s="296">
        <f>SUM(D113:D116)</f>
        <v>0</v>
      </c>
      <c r="E112" s="87" t="str">
        <f t="shared" si="3"/>
        <v/>
      </c>
      <c r="F112" s="267" t="str">
        <f t="shared" si="4"/>
        <v>否</v>
      </c>
      <c r="G112" s="282" t="str">
        <f t="shared" si="5"/>
        <v>款</v>
      </c>
    </row>
    <row r="113" s="275" customFormat="1" ht="36" hidden="1" customHeight="1" spans="1:7">
      <c r="A113" s="297" t="s">
        <v>1365</v>
      </c>
      <c r="B113" s="298" t="s">
        <v>1366</v>
      </c>
      <c r="C113" s="299"/>
      <c r="D113" s="299"/>
      <c r="E113" s="91" t="str">
        <f t="shared" si="3"/>
        <v/>
      </c>
      <c r="F113" s="267" t="str">
        <f t="shared" si="4"/>
        <v>否</v>
      </c>
      <c r="G113" s="282" t="str">
        <f t="shared" si="5"/>
        <v>项</v>
      </c>
    </row>
    <row r="114" s="275" customFormat="1" ht="36" hidden="1" customHeight="1" spans="1:7">
      <c r="A114" s="297" t="s">
        <v>1367</v>
      </c>
      <c r="B114" s="298" t="s">
        <v>1368</v>
      </c>
      <c r="C114" s="299"/>
      <c r="D114" s="299"/>
      <c r="E114" s="91" t="str">
        <f t="shared" si="3"/>
        <v/>
      </c>
      <c r="F114" s="267" t="str">
        <f t="shared" si="4"/>
        <v>否</v>
      </c>
      <c r="G114" s="282" t="str">
        <f t="shared" si="5"/>
        <v>项</v>
      </c>
    </row>
    <row r="115" s="275" customFormat="1" ht="36" hidden="1" customHeight="1" spans="1:7">
      <c r="A115" s="297" t="s">
        <v>1369</v>
      </c>
      <c r="B115" s="298" t="s">
        <v>1370</v>
      </c>
      <c r="C115" s="299"/>
      <c r="D115" s="299"/>
      <c r="E115" s="91" t="str">
        <f t="shared" si="3"/>
        <v/>
      </c>
      <c r="F115" s="267" t="str">
        <f t="shared" si="4"/>
        <v>否</v>
      </c>
      <c r="G115" s="282" t="str">
        <f t="shared" si="5"/>
        <v>项</v>
      </c>
    </row>
    <row r="116" s="275" customFormat="1" ht="36" hidden="1" customHeight="1" spans="1:7">
      <c r="A116" s="297" t="s">
        <v>1371</v>
      </c>
      <c r="B116" s="300" t="s">
        <v>1372</v>
      </c>
      <c r="C116" s="301"/>
      <c r="D116" s="301"/>
      <c r="E116" s="91" t="str">
        <f t="shared" si="3"/>
        <v/>
      </c>
      <c r="F116" s="267" t="str">
        <f t="shared" si="4"/>
        <v>否</v>
      </c>
      <c r="G116" s="282" t="str">
        <f t="shared" si="5"/>
        <v>项</v>
      </c>
    </row>
    <row r="117" s="275" customFormat="1" ht="36" hidden="1" customHeight="1" spans="1:7">
      <c r="A117" s="304">
        <v>21370</v>
      </c>
      <c r="B117" s="302" t="s">
        <v>1373</v>
      </c>
      <c r="C117" s="303">
        <f>SUM(C118:C119)</f>
        <v>0</v>
      </c>
      <c r="D117" s="303">
        <f>SUM(D118:D119)</f>
        <v>0</v>
      </c>
      <c r="E117" s="87" t="str">
        <f t="shared" si="3"/>
        <v/>
      </c>
      <c r="F117" s="267" t="str">
        <f t="shared" si="4"/>
        <v>否</v>
      </c>
      <c r="G117" s="282" t="str">
        <f t="shared" si="5"/>
        <v>款</v>
      </c>
    </row>
    <row r="118" s="275" customFormat="1" ht="36" hidden="1" customHeight="1" spans="1:7">
      <c r="A118" s="305">
        <v>2137001</v>
      </c>
      <c r="B118" s="298" t="s">
        <v>1222</v>
      </c>
      <c r="C118" s="299"/>
      <c r="D118" s="299"/>
      <c r="E118" s="91" t="str">
        <f t="shared" si="3"/>
        <v/>
      </c>
      <c r="F118" s="267" t="str">
        <f t="shared" si="4"/>
        <v>否</v>
      </c>
      <c r="G118" s="282" t="str">
        <f t="shared" si="5"/>
        <v>项</v>
      </c>
    </row>
    <row r="119" s="275" customFormat="1" ht="36" hidden="1" customHeight="1" spans="1:7">
      <c r="A119" s="305">
        <v>2137099</v>
      </c>
      <c r="B119" s="298" t="s">
        <v>1374</v>
      </c>
      <c r="C119" s="299"/>
      <c r="D119" s="299"/>
      <c r="E119" s="91" t="str">
        <f t="shared" si="3"/>
        <v/>
      </c>
      <c r="F119" s="267" t="str">
        <f t="shared" si="4"/>
        <v>否</v>
      </c>
      <c r="G119" s="282" t="str">
        <f t="shared" si="5"/>
        <v>项</v>
      </c>
    </row>
    <row r="120" s="275" customFormat="1" ht="36" hidden="1" customHeight="1" spans="1:7">
      <c r="A120" s="304">
        <v>21371</v>
      </c>
      <c r="B120" s="302" t="s">
        <v>1375</v>
      </c>
      <c r="C120" s="303">
        <f>SUM(C121:C124)</f>
        <v>0</v>
      </c>
      <c r="D120" s="303">
        <f>SUM(D121:D124)</f>
        <v>0</v>
      </c>
      <c r="E120" s="87" t="str">
        <f t="shared" si="3"/>
        <v/>
      </c>
      <c r="F120" s="267" t="str">
        <f t="shared" si="4"/>
        <v>否</v>
      </c>
      <c r="G120" s="282" t="str">
        <f t="shared" si="5"/>
        <v>款</v>
      </c>
    </row>
    <row r="121" s="275" customFormat="1" ht="36" hidden="1" customHeight="1" spans="1:7">
      <c r="A121" s="305">
        <v>2137101</v>
      </c>
      <c r="B121" s="298" t="s">
        <v>1366</v>
      </c>
      <c r="C121" s="299"/>
      <c r="D121" s="299"/>
      <c r="E121" s="91" t="str">
        <f t="shared" si="3"/>
        <v/>
      </c>
      <c r="F121" s="267" t="str">
        <f t="shared" si="4"/>
        <v>否</v>
      </c>
      <c r="G121" s="282" t="str">
        <f t="shared" si="5"/>
        <v>项</v>
      </c>
    </row>
    <row r="122" s="275" customFormat="1" ht="36" hidden="1" customHeight="1" spans="1:7">
      <c r="A122" s="305">
        <v>2137102</v>
      </c>
      <c r="B122" s="298" t="s">
        <v>1376</v>
      </c>
      <c r="C122" s="299"/>
      <c r="D122" s="299"/>
      <c r="E122" s="91" t="str">
        <f t="shared" si="3"/>
        <v/>
      </c>
      <c r="F122" s="267" t="str">
        <f t="shared" si="4"/>
        <v>否</v>
      </c>
      <c r="G122" s="282" t="str">
        <f t="shared" si="5"/>
        <v>项</v>
      </c>
    </row>
    <row r="123" s="275" customFormat="1" ht="36" hidden="1" customHeight="1" spans="1:7">
      <c r="A123" s="305">
        <v>2137103</v>
      </c>
      <c r="B123" s="298" t="s">
        <v>1370</v>
      </c>
      <c r="C123" s="299"/>
      <c r="D123" s="299"/>
      <c r="E123" s="91" t="str">
        <f t="shared" si="3"/>
        <v/>
      </c>
      <c r="F123" s="267" t="str">
        <f t="shared" si="4"/>
        <v>否</v>
      </c>
      <c r="G123" s="282" t="str">
        <f t="shared" si="5"/>
        <v>项</v>
      </c>
    </row>
    <row r="124" s="275" customFormat="1" ht="36" hidden="1" customHeight="1" spans="1:7">
      <c r="A124" s="305">
        <v>2137199</v>
      </c>
      <c r="B124" s="298" t="s">
        <v>1377</v>
      </c>
      <c r="C124" s="299"/>
      <c r="D124" s="299"/>
      <c r="E124" s="91" t="str">
        <f t="shared" si="3"/>
        <v/>
      </c>
      <c r="F124" s="267" t="str">
        <f t="shared" si="4"/>
        <v>否</v>
      </c>
      <c r="G124" s="282" t="str">
        <f t="shared" si="5"/>
        <v>项</v>
      </c>
    </row>
    <row r="125" s="275" customFormat="1" ht="36" customHeight="1" spans="1:7">
      <c r="A125" s="305">
        <v>21372</v>
      </c>
      <c r="B125" s="302" t="s">
        <v>1218</v>
      </c>
      <c r="C125" s="299">
        <f>SUM(C126:C128)</f>
        <v>0</v>
      </c>
      <c r="D125" s="303">
        <f>SUM(D126:D128)</f>
        <v>2358</v>
      </c>
      <c r="E125" s="87" t="str">
        <f t="shared" si="3"/>
        <v/>
      </c>
      <c r="F125" s="267" t="str">
        <f t="shared" ref="F125:F145" si="6">IF(LEN(A125)=3,"是",IF(B125&lt;&gt;"",IF(SUM(C125:D125)&lt;&gt;0,"是","否"),"是"))</f>
        <v>是</v>
      </c>
      <c r="G125" s="282" t="str">
        <f t="shared" ref="G125:G145" si="7">IF(LEN(A125)=3,"类",IF(LEN(A125)=5,"款","项"))</f>
        <v>款</v>
      </c>
    </row>
    <row r="126" s="275" customFormat="1" ht="36" customHeight="1" spans="1:7">
      <c r="A126" s="305">
        <v>2137201</v>
      </c>
      <c r="B126" s="298" t="s">
        <v>1220</v>
      </c>
      <c r="C126" s="299"/>
      <c r="D126" s="299">
        <v>1671</v>
      </c>
      <c r="E126" s="91" t="str">
        <f t="shared" si="3"/>
        <v/>
      </c>
      <c r="F126" s="267" t="str">
        <f t="shared" si="6"/>
        <v>是</v>
      </c>
      <c r="G126" s="282" t="str">
        <f t="shared" si="7"/>
        <v>项</v>
      </c>
    </row>
    <row r="127" s="275" customFormat="1" ht="36" customHeight="1" spans="1:7">
      <c r="A127" s="305">
        <v>2137202</v>
      </c>
      <c r="B127" s="298" t="s">
        <v>1222</v>
      </c>
      <c r="C127" s="299"/>
      <c r="D127" s="299">
        <v>687</v>
      </c>
      <c r="E127" s="91" t="str">
        <f t="shared" si="3"/>
        <v/>
      </c>
      <c r="F127" s="267" t="str">
        <f t="shared" si="6"/>
        <v>是</v>
      </c>
      <c r="G127" s="282" t="str">
        <f t="shared" si="7"/>
        <v>项</v>
      </c>
    </row>
    <row r="128" s="275" customFormat="1" ht="36" hidden="1" customHeight="1" spans="1:7">
      <c r="A128" s="305">
        <v>2137299</v>
      </c>
      <c r="B128" s="298" t="s">
        <v>1378</v>
      </c>
      <c r="C128" s="299"/>
      <c r="D128" s="299"/>
      <c r="E128" s="91" t="str">
        <f t="shared" si="3"/>
        <v/>
      </c>
      <c r="F128" s="267" t="str">
        <f t="shared" si="6"/>
        <v>否</v>
      </c>
      <c r="G128" s="282" t="str">
        <f t="shared" si="7"/>
        <v>项</v>
      </c>
    </row>
    <row r="129" s="275" customFormat="1" ht="36" hidden="1" customHeight="1" spans="1:7">
      <c r="A129" s="305">
        <v>21373</v>
      </c>
      <c r="B129" s="302" t="s">
        <v>1379</v>
      </c>
      <c r="C129" s="299">
        <f>SUM(C130:C132)</f>
        <v>0</v>
      </c>
      <c r="D129" s="299">
        <f>SUM(D130:D132)</f>
        <v>0</v>
      </c>
      <c r="E129" s="87" t="str">
        <f t="shared" si="3"/>
        <v/>
      </c>
      <c r="F129" s="267" t="str">
        <f t="shared" si="6"/>
        <v>否</v>
      </c>
      <c r="G129" s="282" t="str">
        <f t="shared" si="7"/>
        <v>款</v>
      </c>
    </row>
    <row r="130" s="275" customFormat="1" ht="36" hidden="1" customHeight="1" spans="1:7">
      <c r="A130" s="305">
        <v>2137301</v>
      </c>
      <c r="B130" s="298" t="s">
        <v>1380</v>
      </c>
      <c r="C130" s="299"/>
      <c r="D130" s="299"/>
      <c r="E130" s="91" t="str">
        <f t="shared" si="3"/>
        <v/>
      </c>
      <c r="F130" s="267" t="str">
        <f t="shared" si="6"/>
        <v>否</v>
      </c>
      <c r="G130" s="282" t="str">
        <f t="shared" si="7"/>
        <v>项</v>
      </c>
    </row>
    <row r="131" s="275" customFormat="1" ht="36" hidden="1" customHeight="1" spans="1:7">
      <c r="A131" s="305">
        <v>2137302</v>
      </c>
      <c r="B131" s="298" t="s">
        <v>1381</v>
      </c>
      <c r="C131" s="299"/>
      <c r="D131" s="299"/>
      <c r="E131" s="91" t="str">
        <f t="shared" si="3"/>
        <v/>
      </c>
      <c r="F131" s="267" t="str">
        <f t="shared" si="6"/>
        <v>否</v>
      </c>
      <c r="G131" s="282" t="str">
        <f t="shared" si="7"/>
        <v>项</v>
      </c>
    </row>
    <row r="132" s="275" customFormat="1" ht="36" hidden="1" customHeight="1" spans="1:7">
      <c r="A132" s="305">
        <v>2137399</v>
      </c>
      <c r="B132" s="298" t="s">
        <v>1382</v>
      </c>
      <c r="C132" s="299"/>
      <c r="D132" s="299"/>
      <c r="E132" s="91" t="str">
        <f t="shared" si="3"/>
        <v/>
      </c>
      <c r="F132" s="267" t="str">
        <f t="shared" si="6"/>
        <v>否</v>
      </c>
      <c r="G132" s="282" t="str">
        <f t="shared" si="7"/>
        <v>项</v>
      </c>
    </row>
    <row r="133" s="275" customFormat="1" ht="36" hidden="1" customHeight="1" spans="1:7">
      <c r="A133" s="305">
        <v>21374</v>
      </c>
      <c r="B133" s="302" t="s">
        <v>1383</v>
      </c>
      <c r="C133" s="299">
        <f>SUM(C134:C135)</f>
        <v>0</v>
      </c>
      <c r="D133" s="299">
        <f>SUM(D134:D135)</f>
        <v>0</v>
      </c>
      <c r="E133" s="87" t="str">
        <f t="shared" ref="E133:E196" si="8">IFERROR(D133/C133-1,"")</f>
        <v/>
      </c>
      <c r="F133" s="267" t="str">
        <f t="shared" si="6"/>
        <v>否</v>
      </c>
      <c r="G133" s="282" t="str">
        <f t="shared" si="7"/>
        <v>款</v>
      </c>
    </row>
    <row r="134" s="275" customFormat="1" ht="36" hidden="1" customHeight="1" spans="1:7">
      <c r="A134" s="305">
        <v>2137401</v>
      </c>
      <c r="B134" s="298" t="s">
        <v>1381</v>
      </c>
      <c r="C134" s="299"/>
      <c r="D134" s="299"/>
      <c r="E134" s="91" t="str">
        <f t="shared" si="8"/>
        <v/>
      </c>
      <c r="F134" s="267" t="str">
        <f t="shared" si="6"/>
        <v>否</v>
      </c>
      <c r="G134" s="282" t="str">
        <f t="shared" si="7"/>
        <v>项</v>
      </c>
    </row>
    <row r="135" s="275" customFormat="1" ht="36" hidden="1" customHeight="1" spans="1:7">
      <c r="A135" s="305">
        <v>2137499</v>
      </c>
      <c r="B135" s="298" t="s">
        <v>1384</v>
      </c>
      <c r="C135" s="299"/>
      <c r="D135" s="299"/>
      <c r="E135" s="91" t="str">
        <f t="shared" si="8"/>
        <v/>
      </c>
      <c r="F135" s="267" t="str">
        <f t="shared" si="6"/>
        <v>否</v>
      </c>
      <c r="G135" s="282" t="str">
        <f t="shared" si="7"/>
        <v>项</v>
      </c>
    </row>
    <row r="136" s="275" customFormat="1" ht="36" customHeight="1" spans="1:7">
      <c r="A136" s="294" t="s">
        <v>70</v>
      </c>
      <c r="B136" s="295" t="s">
        <v>1385</v>
      </c>
      <c r="C136" s="296">
        <f>SUM(C137,C142,C147,C152,C161,C168,C177,C180,C183,C184)</f>
        <v>0</v>
      </c>
      <c r="D136" s="296">
        <f>SUM(D137,D142,D147,D152,D161,D168,D177,D180,D183,D184)</f>
        <v>0</v>
      </c>
      <c r="E136" s="87" t="str">
        <f t="shared" si="8"/>
        <v/>
      </c>
      <c r="F136" s="267" t="str">
        <f t="shared" si="6"/>
        <v>是</v>
      </c>
      <c r="G136" s="282" t="str">
        <f t="shared" si="7"/>
        <v>类</v>
      </c>
    </row>
    <row r="137" s="275" customFormat="1" ht="36" hidden="1" customHeight="1" spans="1:7">
      <c r="A137" s="294" t="s">
        <v>1386</v>
      </c>
      <c r="B137" s="302" t="s">
        <v>1387</v>
      </c>
      <c r="C137" s="303">
        <f>SUM(C138:C141)</f>
        <v>0</v>
      </c>
      <c r="D137" s="303">
        <f>SUM(D138:D141)</f>
        <v>0</v>
      </c>
      <c r="E137" s="87" t="str">
        <f t="shared" si="8"/>
        <v/>
      </c>
      <c r="F137" s="267" t="str">
        <f t="shared" si="6"/>
        <v>否</v>
      </c>
      <c r="G137" s="282" t="str">
        <f t="shared" si="7"/>
        <v>款</v>
      </c>
    </row>
    <row r="138" s="275" customFormat="1" ht="36" hidden="1" customHeight="1" spans="1:7">
      <c r="A138" s="297" t="s">
        <v>1388</v>
      </c>
      <c r="B138" s="298" t="s">
        <v>1389</v>
      </c>
      <c r="C138" s="299"/>
      <c r="D138" s="299"/>
      <c r="E138" s="91" t="str">
        <f t="shared" si="8"/>
        <v/>
      </c>
      <c r="F138" s="267" t="str">
        <f t="shared" si="6"/>
        <v>否</v>
      </c>
      <c r="G138" s="282" t="str">
        <f t="shared" si="7"/>
        <v>项</v>
      </c>
    </row>
    <row r="139" s="275" customFormat="1" ht="36" hidden="1" customHeight="1" spans="1:7">
      <c r="A139" s="297" t="s">
        <v>1390</v>
      </c>
      <c r="B139" s="298" t="s">
        <v>1391</v>
      </c>
      <c r="C139" s="299"/>
      <c r="D139" s="299"/>
      <c r="E139" s="91" t="str">
        <f t="shared" si="8"/>
        <v/>
      </c>
      <c r="F139" s="267" t="str">
        <f t="shared" si="6"/>
        <v>否</v>
      </c>
      <c r="G139" s="282" t="str">
        <f t="shared" si="7"/>
        <v>项</v>
      </c>
    </row>
    <row r="140" s="275" customFormat="1" ht="36" hidden="1" customHeight="1" spans="1:7">
      <c r="A140" s="297" t="s">
        <v>1392</v>
      </c>
      <c r="B140" s="298" t="s">
        <v>1393</v>
      </c>
      <c r="C140" s="299"/>
      <c r="D140" s="299"/>
      <c r="E140" s="91" t="str">
        <f t="shared" si="8"/>
        <v/>
      </c>
      <c r="F140" s="267" t="str">
        <f t="shared" si="6"/>
        <v>否</v>
      </c>
      <c r="G140" s="282" t="str">
        <f t="shared" si="7"/>
        <v>项</v>
      </c>
    </row>
    <row r="141" s="275" customFormat="1" ht="36" hidden="1" customHeight="1" spans="1:7">
      <c r="A141" s="297" t="s">
        <v>1394</v>
      </c>
      <c r="B141" s="298" t="s">
        <v>1395</v>
      </c>
      <c r="C141" s="299"/>
      <c r="D141" s="299"/>
      <c r="E141" s="91" t="str">
        <f t="shared" si="8"/>
        <v/>
      </c>
      <c r="F141" s="267" t="str">
        <f t="shared" si="6"/>
        <v>否</v>
      </c>
      <c r="G141" s="282" t="str">
        <f t="shared" si="7"/>
        <v>项</v>
      </c>
    </row>
    <row r="142" s="275" customFormat="1" ht="36" hidden="1" customHeight="1" spans="1:7">
      <c r="A142" s="294" t="s">
        <v>1396</v>
      </c>
      <c r="B142" s="295" t="s">
        <v>1397</v>
      </c>
      <c r="C142" s="296">
        <f>SUM(C143:C146)</f>
        <v>0</v>
      </c>
      <c r="D142" s="296">
        <f>SUM(D143:D146)</f>
        <v>0</v>
      </c>
      <c r="E142" s="87" t="str">
        <f t="shared" si="8"/>
        <v/>
      </c>
      <c r="F142" s="267" t="str">
        <f t="shared" si="6"/>
        <v>否</v>
      </c>
      <c r="G142" s="282" t="str">
        <f t="shared" si="7"/>
        <v>款</v>
      </c>
    </row>
    <row r="143" s="275" customFormat="1" ht="36" hidden="1" customHeight="1" spans="1:7">
      <c r="A143" s="297" t="s">
        <v>1398</v>
      </c>
      <c r="B143" s="298" t="s">
        <v>1393</v>
      </c>
      <c r="C143" s="299"/>
      <c r="D143" s="299"/>
      <c r="E143" s="91" t="str">
        <f t="shared" si="8"/>
        <v/>
      </c>
      <c r="F143" s="267" t="str">
        <f t="shared" si="6"/>
        <v>否</v>
      </c>
      <c r="G143" s="282" t="str">
        <f t="shared" si="7"/>
        <v>项</v>
      </c>
    </row>
    <row r="144" s="275" customFormat="1" ht="36" hidden="1" customHeight="1" spans="1:7">
      <c r="A144" s="297" t="s">
        <v>1399</v>
      </c>
      <c r="B144" s="298" t="s">
        <v>1400</v>
      </c>
      <c r="C144" s="299"/>
      <c r="D144" s="299"/>
      <c r="E144" s="91" t="str">
        <f t="shared" si="8"/>
        <v/>
      </c>
      <c r="F144" s="267" t="str">
        <f t="shared" si="6"/>
        <v>否</v>
      </c>
      <c r="G144" s="282" t="str">
        <f t="shared" si="7"/>
        <v>项</v>
      </c>
    </row>
    <row r="145" s="275" customFormat="1" ht="36" hidden="1" customHeight="1" spans="1:7">
      <c r="A145" s="297" t="s">
        <v>1401</v>
      </c>
      <c r="B145" s="298" t="s">
        <v>1402</v>
      </c>
      <c r="C145" s="299"/>
      <c r="D145" s="299"/>
      <c r="E145" s="91" t="str">
        <f t="shared" si="8"/>
        <v/>
      </c>
      <c r="F145" s="267" t="str">
        <f t="shared" si="6"/>
        <v>否</v>
      </c>
      <c r="G145" s="282" t="str">
        <f t="shared" si="7"/>
        <v>项</v>
      </c>
    </row>
    <row r="146" s="275" customFormat="1" ht="36" hidden="1" customHeight="1" spans="1:7">
      <c r="A146" s="297" t="s">
        <v>1403</v>
      </c>
      <c r="B146" s="300" t="s">
        <v>1404</v>
      </c>
      <c r="C146" s="301"/>
      <c r="D146" s="301"/>
      <c r="E146" s="91" t="str">
        <f t="shared" si="8"/>
        <v/>
      </c>
      <c r="F146" s="267" t="str">
        <f t="shared" ref="F146:F209" si="9">IF(LEN(A146)=3,"是",IF(B146&lt;&gt;"",IF(SUM(C146:D146)&lt;&gt;0,"是","否"),"是"))</f>
        <v>否</v>
      </c>
      <c r="G146" s="282" t="str">
        <f t="shared" ref="G146:G209" si="10">IF(LEN(A146)=3,"类",IF(LEN(A146)=5,"款","项"))</f>
        <v>项</v>
      </c>
    </row>
    <row r="147" s="275" customFormat="1" ht="36" hidden="1" customHeight="1" spans="1:7">
      <c r="A147" s="294" t="s">
        <v>1405</v>
      </c>
      <c r="B147" s="295" t="s">
        <v>1406</v>
      </c>
      <c r="C147" s="296">
        <f>SUM(C148:C151)</f>
        <v>0</v>
      </c>
      <c r="D147" s="296">
        <f>SUM(D148:D151)</f>
        <v>0</v>
      </c>
      <c r="E147" s="87" t="str">
        <f t="shared" si="8"/>
        <v/>
      </c>
      <c r="F147" s="267" t="str">
        <f t="shared" si="9"/>
        <v>否</v>
      </c>
      <c r="G147" s="282" t="str">
        <f t="shared" si="10"/>
        <v>款</v>
      </c>
    </row>
    <row r="148" s="275" customFormat="1" ht="36" hidden="1" customHeight="1" spans="1:7">
      <c r="A148" s="297" t="s">
        <v>1407</v>
      </c>
      <c r="B148" s="298" t="s">
        <v>1408</v>
      </c>
      <c r="C148" s="299"/>
      <c r="D148" s="299"/>
      <c r="E148" s="91" t="str">
        <f t="shared" si="8"/>
        <v/>
      </c>
      <c r="F148" s="267" t="str">
        <f t="shared" si="9"/>
        <v>否</v>
      </c>
      <c r="G148" s="282" t="str">
        <f t="shared" si="10"/>
        <v>项</v>
      </c>
    </row>
    <row r="149" s="275" customFormat="1" ht="36" hidden="1" customHeight="1" spans="1:7">
      <c r="A149" s="297" t="s">
        <v>1409</v>
      </c>
      <c r="B149" s="300" t="s">
        <v>1410</v>
      </c>
      <c r="C149" s="301"/>
      <c r="D149" s="301"/>
      <c r="E149" s="91" t="str">
        <f t="shared" si="8"/>
        <v/>
      </c>
      <c r="F149" s="267" t="str">
        <f t="shared" si="9"/>
        <v>否</v>
      </c>
      <c r="G149" s="282" t="str">
        <f t="shared" si="10"/>
        <v>项</v>
      </c>
    </row>
    <row r="150" s="275" customFormat="1" ht="36" hidden="1" customHeight="1" spans="1:7">
      <c r="A150" s="297" t="s">
        <v>1411</v>
      </c>
      <c r="B150" s="300" t="s">
        <v>1412</v>
      </c>
      <c r="C150" s="301"/>
      <c r="D150" s="301"/>
      <c r="E150" s="91" t="str">
        <f t="shared" si="8"/>
        <v/>
      </c>
      <c r="F150" s="267" t="str">
        <f t="shared" si="9"/>
        <v>否</v>
      </c>
      <c r="G150" s="282" t="str">
        <f t="shared" si="10"/>
        <v>项</v>
      </c>
    </row>
    <row r="151" s="275" customFormat="1" ht="36" hidden="1" customHeight="1" spans="1:7">
      <c r="A151" s="297" t="s">
        <v>1413</v>
      </c>
      <c r="B151" s="298" t="s">
        <v>1414</v>
      </c>
      <c r="C151" s="299"/>
      <c r="D151" s="299"/>
      <c r="E151" s="91" t="str">
        <f t="shared" si="8"/>
        <v/>
      </c>
      <c r="F151" s="267" t="str">
        <f t="shared" si="9"/>
        <v>否</v>
      </c>
      <c r="G151" s="282" t="str">
        <f t="shared" si="10"/>
        <v>项</v>
      </c>
    </row>
    <row r="152" s="275" customFormat="1" ht="36" hidden="1" customHeight="1" spans="1:7">
      <c r="A152" s="294" t="s">
        <v>1415</v>
      </c>
      <c r="B152" s="302" t="s">
        <v>1416</v>
      </c>
      <c r="C152" s="303">
        <f>SUM(C153:C160)</f>
        <v>0</v>
      </c>
      <c r="D152" s="303">
        <f>SUM(D153:D160)</f>
        <v>0</v>
      </c>
      <c r="E152" s="87" t="str">
        <f t="shared" si="8"/>
        <v/>
      </c>
      <c r="F152" s="267" t="str">
        <f t="shared" si="9"/>
        <v>否</v>
      </c>
      <c r="G152" s="282" t="str">
        <f t="shared" si="10"/>
        <v>款</v>
      </c>
    </row>
    <row r="153" s="275" customFormat="1" ht="36" hidden="1" customHeight="1" spans="1:7">
      <c r="A153" s="297" t="s">
        <v>1417</v>
      </c>
      <c r="B153" s="298" t="s">
        <v>1418</v>
      </c>
      <c r="C153" s="299"/>
      <c r="D153" s="299"/>
      <c r="E153" s="91" t="str">
        <f t="shared" si="8"/>
        <v/>
      </c>
      <c r="F153" s="267" t="str">
        <f t="shared" si="9"/>
        <v>否</v>
      </c>
      <c r="G153" s="282" t="str">
        <f t="shared" si="10"/>
        <v>项</v>
      </c>
    </row>
    <row r="154" s="275" customFormat="1" ht="36" hidden="1" customHeight="1" spans="1:7">
      <c r="A154" s="297" t="s">
        <v>1419</v>
      </c>
      <c r="B154" s="298" t="s">
        <v>1420</v>
      </c>
      <c r="C154" s="299"/>
      <c r="D154" s="299"/>
      <c r="E154" s="91" t="str">
        <f t="shared" si="8"/>
        <v/>
      </c>
      <c r="F154" s="267" t="str">
        <f t="shared" si="9"/>
        <v>否</v>
      </c>
      <c r="G154" s="282" t="str">
        <f t="shared" si="10"/>
        <v>项</v>
      </c>
    </row>
    <row r="155" s="275" customFormat="1" ht="36" hidden="1" customHeight="1" spans="1:7">
      <c r="A155" s="297" t="s">
        <v>1421</v>
      </c>
      <c r="B155" s="298" t="s">
        <v>1422</v>
      </c>
      <c r="C155" s="299"/>
      <c r="D155" s="299"/>
      <c r="E155" s="91" t="str">
        <f t="shared" si="8"/>
        <v/>
      </c>
      <c r="F155" s="267" t="str">
        <f t="shared" si="9"/>
        <v>否</v>
      </c>
      <c r="G155" s="282" t="str">
        <f t="shared" si="10"/>
        <v>项</v>
      </c>
    </row>
    <row r="156" s="275" customFormat="1" ht="36" hidden="1" customHeight="1" spans="1:7">
      <c r="A156" s="297" t="s">
        <v>1423</v>
      </c>
      <c r="B156" s="298" t="s">
        <v>1424</v>
      </c>
      <c r="C156" s="299"/>
      <c r="D156" s="299"/>
      <c r="E156" s="91" t="str">
        <f t="shared" si="8"/>
        <v/>
      </c>
      <c r="F156" s="267" t="str">
        <f t="shared" si="9"/>
        <v>否</v>
      </c>
      <c r="G156" s="282" t="str">
        <f t="shared" si="10"/>
        <v>项</v>
      </c>
    </row>
    <row r="157" s="275" customFormat="1" ht="36" hidden="1" customHeight="1" spans="1:7">
      <c r="A157" s="297" t="s">
        <v>1425</v>
      </c>
      <c r="B157" s="298" t="s">
        <v>1426</v>
      </c>
      <c r="C157" s="299"/>
      <c r="D157" s="299"/>
      <c r="E157" s="91" t="str">
        <f t="shared" si="8"/>
        <v/>
      </c>
      <c r="F157" s="267" t="str">
        <f t="shared" si="9"/>
        <v>否</v>
      </c>
      <c r="G157" s="282" t="str">
        <f t="shared" si="10"/>
        <v>项</v>
      </c>
    </row>
    <row r="158" s="275" customFormat="1" ht="36" hidden="1" customHeight="1" spans="1:7">
      <c r="A158" s="297" t="s">
        <v>1427</v>
      </c>
      <c r="B158" s="298" t="s">
        <v>1428</v>
      </c>
      <c r="C158" s="299"/>
      <c r="D158" s="299"/>
      <c r="E158" s="91" t="str">
        <f t="shared" si="8"/>
        <v/>
      </c>
      <c r="F158" s="267" t="str">
        <f t="shared" si="9"/>
        <v>否</v>
      </c>
      <c r="G158" s="282" t="str">
        <f t="shared" si="10"/>
        <v>项</v>
      </c>
    </row>
    <row r="159" s="275" customFormat="1" ht="36" hidden="1" customHeight="1" spans="1:7">
      <c r="A159" s="297" t="s">
        <v>1429</v>
      </c>
      <c r="B159" s="298" t="s">
        <v>1430</v>
      </c>
      <c r="C159" s="299"/>
      <c r="D159" s="299"/>
      <c r="E159" s="91" t="str">
        <f t="shared" si="8"/>
        <v/>
      </c>
      <c r="F159" s="267" t="str">
        <f t="shared" si="9"/>
        <v>否</v>
      </c>
      <c r="G159" s="282" t="str">
        <f t="shared" si="10"/>
        <v>项</v>
      </c>
    </row>
    <row r="160" s="275" customFormat="1" ht="36" hidden="1" customHeight="1" spans="1:7">
      <c r="A160" s="297" t="s">
        <v>1431</v>
      </c>
      <c r="B160" s="298" t="s">
        <v>1432</v>
      </c>
      <c r="C160" s="299"/>
      <c r="D160" s="299"/>
      <c r="E160" s="91" t="str">
        <f t="shared" si="8"/>
        <v/>
      </c>
      <c r="F160" s="267" t="str">
        <f t="shared" si="9"/>
        <v>否</v>
      </c>
      <c r="G160" s="282" t="str">
        <f t="shared" si="10"/>
        <v>项</v>
      </c>
    </row>
    <row r="161" s="275" customFormat="1" ht="36" hidden="1" customHeight="1" spans="1:7">
      <c r="A161" s="294" t="s">
        <v>1433</v>
      </c>
      <c r="B161" s="302" t="s">
        <v>1434</v>
      </c>
      <c r="C161" s="303">
        <f>SUM(C162:C167)</f>
        <v>0</v>
      </c>
      <c r="D161" s="303">
        <f>SUM(D162:D167)</f>
        <v>0</v>
      </c>
      <c r="E161" s="87" t="str">
        <f t="shared" si="8"/>
        <v/>
      </c>
      <c r="F161" s="267" t="str">
        <f t="shared" si="9"/>
        <v>否</v>
      </c>
      <c r="G161" s="282" t="str">
        <f t="shared" si="10"/>
        <v>款</v>
      </c>
    </row>
    <row r="162" s="275" customFormat="1" ht="36" hidden="1" customHeight="1" spans="1:7">
      <c r="A162" s="297" t="s">
        <v>1435</v>
      </c>
      <c r="B162" s="298" t="s">
        <v>1436</v>
      </c>
      <c r="C162" s="299"/>
      <c r="D162" s="299"/>
      <c r="E162" s="91" t="str">
        <f t="shared" si="8"/>
        <v/>
      </c>
      <c r="F162" s="267" t="str">
        <f t="shared" si="9"/>
        <v>否</v>
      </c>
      <c r="G162" s="282" t="str">
        <f t="shared" si="10"/>
        <v>项</v>
      </c>
    </row>
    <row r="163" s="275" customFormat="1" ht="36" hidden="1" customHeight="1" spans="1:7">
      <c r="A163" s="297" t="s">
        <v>1437</v>
      </c>
      <c r="B163" s="298" t="s">
        <v>1438</v>
      </c>
      <c r="C163" s="299"/>
      <c r="D163" s="299"/>
      <c r="E163" s="91" t="str">
        <f t="shared" si="8"/>
        <v/>
      </c>
      <c r="F163" s="267" t="str">
        <f t="shared" si="9"/>
        <v>否</v>
      </c>
      <c r="G163" s="282" t="str">
        <f t="shared" si="10"/>
        <v>项</v>
      </c>
    </row>
    <row r="164" s="275" customFormat="1" ht="36" hidden="1" customHeight="1" spans="1:7">
      <c r="A164" s="297" t="s">
        <v>1439</v>
      </c>
      <c r="B164" s="298" t="s">
        <v>1440</v>
      </c>
      <c r="C164" s="299"/>
      <c r="D164" s="299"/>
      <c r="E164" s="91" t="str">
        <f t="shared" si="8"/>
        <v/>
      </c>
      <c r="F164" s="267" t="str">
        <f t="shared" si="9"/>
        <v>否</v>
      </c>
      <c r="G164" s="282" t="str">
        <f t="shared" si="10"/>
        <v>项</v>
      </c>
    </row>
    <row r="165" s="275" customFormat="1" ht="36" hidden="1" customHeight="1" spans="1:7">
      <c r="A165" s="297" t="s">
        <v>1441</v>
      </c>
      <c r="B165" s="298" t="s">
        <v>1442</v>
      </c>
      <c r="C165" s="299"/>
      <c r="D165" s="299"/>
      <c r="E165" s="91" t="str">
        <f t="shared" si="8"/>
        <v/>
      </c>
      <c r="F165" s="267" t="str">
        <f t="shared" si="9"/>
        <v>否</v>
      </c>
      <c r="G165" s="282" t="str">
        <f t="shared" si="10"/>
        <v>项</v>
      </c>
    </row>
    <row r="166" s="275" customFormat="1" ht="36" hidden="1" customHeight="1" spans="1:7">
      <c r="A166" s="297" t="s">
        <v>1443</v>
      </c>
      <c r="B166" s="298" t="s">
        <v>1444</v>
      </c>
      <c r="C166" s="299"/>
      <c r="D166" s="299"/>
      <c r="E166" s="91" t="str">
        <f t="shared" si="8"/>
        <v/>
      </c>
      <c r="F166" s="267" t="str">
        <f t="shared" si="9"/>
        <v>否</v>
      </c>
      <c r="G166" s="282" t="str">
        <f t="shared" si="10"/>
        <v>项</v>
      </c>
    </row>
    <row r="167" s="275" customFormat="1" ht="36" hidden="1" customHeight="1" spans="1:7">
      <c r="A167" s="297" t="s">
        <v>1445</v>
      </c>
      <c r="B167" s="298" t="s">
        <v>1446</v>
      </c>
      <c r="C167" s="299"/>
      <c r="D167" s="299"/>
      <c r="E167" s="91" t="str">
        <f t="shared" si="8"/>
        <v/>
      </c>
      <c r="F167" s="267" t="str">
        <f t="shared" si="9"/>
        <v>否</v>
      </c>
      <c r="G167" s="282" t="str">
        <f t="shared" si="10"/>
        <v>项</v>
      </c>
    </row>
    <row r="168" s="275" customFormat="1" ht="36" hidden="1" customHeight="1" spans="1:7">
      <c r="A168" s="294" t="s">
        <v>1447</v>
      </c>
      <c r="B168" s="295" t="s">
        <v>1448</v>
      </c>
      <c r="C168" s="296">
        <f>SUM(C169:C176)</f>
        <v>0</v>
      </c>
      <c r="D168" s="296">
        <f>SUM(D169:D176)</f>
        <v>0</v>
      </c>
      <c r="E168" s="87" t="str">
        <f t="shared" si="8"/>
        <v/>
      </c>
      <c r="F168" s="267" t="str">
        <f t="shared" si="9"/>
        <v>否</v>
      </c>
      <c r="G168" s="282" t="str">
        <f t="shared" si="10"/>
        <v>款</v>
      </c>
    </row>
    <row r="169" s="275" customFormat="1" ht="36" hidden="1" customHeight="1" spans="1:7">
      <c r="A169" s="297" t="s">
        <v>1449</v>
      </c>
      <c r="B169" s="300" t="s">
        <v>1450</v>
      </c>
      <c r="C169" s="301"/>
      <c r="D169" s="301"/>
      <c r="E169" s="91" t="str">
        <f t="shared" si="8"/>
        <v/>
      </c>
      <c r="F169" s="267" t="str">
        <f t="shared" si="9"/>
        <v>否</v>
      </c>
      <c r="G169" s="282" t="str">
        <f t="shared" si="10"/>
        <v>项</v>
      </c>
    </row>
    <row r="170" s="275" customFormat="1" ht="36" hidden="1" customHeight="1" spans="1:7">
      <c r="A170" s="297" t="s">
        <v>1451</v>
      </c>
      <c r="B170" s="298" t="s">
        <v>1452</v>
      </c>
      <c r="C170" s="299"/>
      <c r="D170" s="299"/>
      <c r="E170" s="91" t="str">
        <f t="shared" si="8"/>
        <v/>
      </c>
      <c r="F170" s="267" t="str">
        <f t="shared" si="9"/>
        <v>否</v>
      </c>
      <c r="G170" s="282" t="str">
        <f t="shared" si="10"/>
        <v>项</v>
      </c>
    </row>
    <row r="171" s="275" customFormat="1" ht="36" hidden="1" customHeight="1" spans="1:7">
      <c r="A171" s="297" t="s">
        <v>1453</v>
      </c>
      <c r="B171" s="300" t="s">
        <v>1454</v>
      </c>
      <c r="C171" s="301"/>
      <c r="D171" s="301"/>
      <c r="E171" s="91" t="str">
        <f t="shared" si="8"/>
        <v/>
      </c>
      <c r="F171" s="267" t="str">
        <f t="shared" si="9"/>
        <v>否</v>
      </c>
      <c r="G171" s="282" t="str">
        <f t="shared" si="10"/>
        <v>项</v>
      </c>
    </row>
    <row r="172" s="275" customFormat="1" ht="36" hidden="1" customHeight="1" spans="1:7">
      <c r="A172" s="297" t="s">
        <v>1455</v>
      </c>
      <c r="B172" s="300" t="s">
        <v>1456</v>
      </c>
      <c r="C172" s="301"/>
      <c r="D172" s="301"/>
      <c r="E172" s="91" t="str">
        <f t="shared" si="8"/>
        <v/>
      </c>
      <c r="F172" s="267" t="str">
        <f t="shared" si="9"/>
        <v>否</v>
      </c>
      <c r="G172" s="282" t="str">
        <f t="shared" si="10"/>
        <v>项</v>
      </c>
    </row>
    <row r="173" s="275" customFormat="1" ht="36" hidden="1" customHeight="1" spans="1:7">
      <c r="A173" s="297" t="s">
        <v>1457</v>
      </c>
      <c r="B173" s="298" t="s">
        <v>1458</v>
      </c>
      <c r="C173" s="299"/>
      <c r="D173" s="299"/>
      <c r="E173" s="91" t="str">
        <f t="shared" si="8"/>
        <v/>
      </c>
      <c r="F173" s="267" t="str">
        <f t="shared" si="9"/>
        <v>否</v>
      </c>
      <c r="G173" s="282" t="str">
        <f t="shared" si="10"/>
        <v>项</v>
      </c>
    </row>
    <row r="174" s="275" customFormat="1" ht="36" hidden="1" customHeight="1" spans="1:7">
      <c r="A174" s="297" t="s">
        <v>1459</v>
      </c>
      <c r="B174" s="298" t="s">
        <v>1460</v>
      </c>
      <c r="C174" s="299"/>
      <c r="D174" s="299"/>
      <c r="E174" s="91" t="str">
        <f t="shared" si="8"/>
        <v/>
      </c>
      <c r="F174" s="267" t="str">
        <f t="shared" si="9"/>
        <v>否</v>
      </c>
      <c r="G174" s="282" t="str">
        <f t="shared" si="10"/>
        <v>项</v>
      </c>
    </row>
    <row r="175" s="275" customFormat="1" ht="36" hidden="1" customHeight="1" spans="1:7">
      <c r="A175" s="297" t="s">
        <v>1461</v>
      </c>
      <c r="B175" s="298" t="s">
        <v>1462</v>
      </c>
      <c r="C175" s="299"/>
      <c r="D175" s="299"/>
      <c r="E175" s="91" t="str">
        <f t="shared" si="8"/>
        <v/>
      </c>
      <c r="F175" s="267" t="str">
        <f t="shared" si="9"/>
        <v>否</v>
      </c>
      <c r="G175" s="282" t="str">
        <f t="shared" si="10"/>
        <v>项</v>
      </c>
    </row>
    <row r="176" s="275" customFormat="1" ht="36" hidden="1" customHeight="1" spans="1:7">
      <c r="A176" s="297" t="s">
        <v>1463</v>
      </c>
      <c r="B176" s="298" t="s">
        <v>1464</v>
      </c>
      <c r="C176" s="299"/>
      <c r="D176" s="299"/>
      <c r="E176" s="91" t="str">
        <f t="shared" si="8"/>
        <v/>
      </c>
      <c r="F176" s="267" t="str">
        <f t="shared" si="9"/>
        <v>否</v>
      </c>
      <c r="G176" s="282" t="str">
        <f t="shared" si="10"/>
        <v>项</v>
      </c>
    </row>
    <row r="177" s="275" customFormat="1" ht="36" hidden="1" customHeight="1" spans="1:7">
      <c r="A177" s="294" t="s">
        <v>1465</v>
      </c>
      <c r="B177" s="302" t="s">
        <v>1466</v>
      </c>
      <c r="C177" s="303">
        <f>SUM(C178:C179)</f>
        <v>0</v>
      </c>
      <c r="D177" s="303">
        <f>SUM(D178:D179)</f>
        <v>0</v>
      </c>
      <c r="E177" s="87" t="str">
        <f t="shared" si="8"/>
        <v/>
      </c>
      <c r="F177" s="267" t="str">
        <f t="shared" si="9"/>
        <v>否</v>
      </c>
      <c r="G177" s="282" t="str">
        <f t="shared" si="10"/>
        <v>款</v>
      </c>
    </row>
    <row r="178" s="275" customFormat="1" ht="36" hidden="1" customHeight="1" spans="1:7">
      <c r="A178" s="297" t="s">
        <v>1467</v>
      </c>
      <c r="B178" s="298" t="s">
        <v>1389</v>
      </c>
      <c r="C178" s="299"/>
      <c r="D178" s="299"/>
      <c r="E178" s="91" t="str">
        <f t="shared" si="8"/>
        <v/>
      </c>
      <c r="F178" s="267" t="str">
        <f t="shared" si="9"/>
        <v>否</v>
      </c>
      <c r="G178" s="282" t="str">
        <f t="shared" si="10"/>
        <v>项</v>
      </c>
    </row>
    <row r="179" s="275" customFormat="1" ht="36" hidden="1" customHeight="1" spans="1:7">
      <c r="A179" s="297" t="s">
        <v>1468</v>
      </c>
      <c r="B179" s="298" t="s">
        <v>1469</v>
      </c>
      <c r="C179" s="299"/>
      <c r="D179" s="299"/>
      <c r="E179" s="91" t="str">
        <f t="shared" si="8"/>
        <v/>
      </c>
      <c r="F179" s="267" t="str">
        <f t="shared" si="9"/>
        <v>否</v>
      </c>
      <c r="G179" s="282" t="str">
        <f t="shared" si="10"/>
        <v>项</v>
      </c>
    </row>
    <row r="180" s="275" customFormat="1" ht="36" hidden="1" customHeight="1" spans="1:7">
      <c r="A180" s="294" t="s">
        <v>1470</v>
      </c>
      <c r="B180" s="302" t="s">
        <v>1471</v>
      </c>
      <c r="C180" s="303">
        <f>SUM(C181:C182)</f>
        <v>0</v>
      </c>
      <c r="D180" s="303">
        <f>SUM(D181:D182)</f>
        <v>0</v>
      </c>
      <c r="E180" s="87" t="str">
        <f t="shared" si="8"/>
        <v/>
      </c>
      <c r="F180" s="267" t="str">
        <f t="shared" si="9"/>
        <v>否</v>
      </c>
      <c r="G180" s="282" t="str">
        <f t="shared" si="10"/>
        <v>款</v>
      </c>
    </row>
    <row r="181" s="275" customFormat="1" ht="36" hidden="1" customHeight="1" spans="1:7">
      <c r="A181" s="297" t="s">
        <v>1472</v>
      </c>
      <c r="B181" s="298" t="s">
        <v>1389</v>
      </c>
      <c r="C181" s="299"/>
      <c r="D181" s="299"/>
      <c r="E181" s="91" t="str">
        <f t="shared" si="8"/>
        <v/>
      </c>
      <c r="F181" s="267" t="str">
        <f t="shared" si="9"/>
        <v>否</v>
      </c>
      <c r="G181" s="282" t="str">
        <f t="shared" si="10"/>
        <v>项</v>
      </c>
    </row>
    <row r="182" s="275" customFormat="1" ht="36" hidden="1" customHeight="1" spans="1:7">
      <c r="A182" s="297" t="s">
        <v>1473</v>
      </c>
      <c r="B182" s="298" t="s">
        <v>1474</v>
      </c>
      <c r="C182" s="299"/>
      <c r="D182" s="299"/>
      <c r="E182" s="91" t="str">
        <f t="shared" si="8"/>
        <v/>
      </c>
      <c r="F182" s="267" t="str">
        <f t="shared" si="9"/>
        <v>否</v>
      </c>
      <c r="G182" s="282" t="str">
        <f t="shared" si="10"/>
        <v>项</v>
      </c>
    </row>
    <row r="183" s="275" customFormat="1" ht="36" hidden="1" customHeight="1" spans="1:7">
      <c r="A183" s="294" t="s">
        <v>1475</v>
      </c>
      <c r="B183" s="302" t="s">
        <v>1476</v>
      </c>
      <c r="C183" s="303"/>
      <c r="D183" s="303"/>
      <c r="E183" s="87" t="str">
        <f t="shared" si="8"/>
        <v/>
      </c>
      <c r="F183" s="267" t="str">
        <f t="shared" si="9"/>
        <v>否</v>
      </c>
      <c r="G183" s="282" t="str">
        <f t="shared" si="10"/>
        <v>款</v>
      </c>
    </row>
    <row r="184" s="275" customFormat="1" ht="36" hidden="1" customHeight="1" spans="1:7">
      <c r="A184" s="294" t="s">
        <v>1477</v>
      </c>
      <c r="B184" s="302" t="s">
        <v>1478</v>
      </c>
      <c r="C184" s="303">
        <f>SUM(C185:C187)</f>
        <v>0</v>
      </c>
      <c r="D184" s="303">
        <f>SUM(D185:D187)</f>
        <v>0</v>
      </c>
      <c r="E184" s="87" t="str">
        <f t="shared" si="8"/>
        <v/>
      </c>
      <c r="F184" s="267" t="str">
        <f t="shared" si="9"/>
        <v>否</v>
      </c>
      <c r="G184" s="282" t="str">
        <f t="shared" si="10"/>
        <v>款</v>
      </c>
    </row>
    <row r="185" s="275" customFormat="1" ht="36" hidden="1" customHeight="1" spans="1:7">
      <c r="A185" s="297" t="s">
        <v>1479</v>
      </c>
      <c r="B185" s="298" t="s">
        <v>1408</v>
      </c>
      <c r="C185" s="299"/>
      <c r="D185" s="299"/>
      <c r="E185" s="91" t="str">
        <f t="shared" si="8"/>
        <v/>
      </c>
      <c r="F185" s="267" t="str">
        <f t="shared" si="9"/>
        <v>否</v>
      </c>
      <c r="G185" s="282" t="str">
        <f t="shared" si="10"/>
        <v>项</v>
      </c>
    </row>
    <row r="186" s="275" customFormat="1" ht="36" hidden="1" customHeight="1" spans="1:7">
      <c r="A186" s="297" t="s">
        <v>1480</v>
      </c>
      <c r="B186" s="298" t="s">
        <v>1412</v>
      </c>
      <c r="C186" s="299"/>
      <c r="D186" s="299"/>
      <c r="E186" s="91" t="str">
        <f t="shared" si="8"/>
        <v/>
      </c>
      <c r="F186" s="267" t="str">
        <f t="shared" si="9"/>
        <v>否</v>
      </c>
      <c r="G186" s="282" t="str">
        <f t="shared" si="10"/>
        <v>项</v>
      </c>
    </row>
    <row r="187" s="275" customFormat="1" ht="36" hidden="1" customHeight="1" spans="1:7">
      <c r="A187" s="297" t="s">
        <v>1481</v>
      </c>
      <c r="B187" s="298" t="s">
        <v>1482</v>
      </c>
      <c r="C187" s="299"/>
      <c r="D187" s="299"/>
      <c r="E187" s="91" t="str">
        <f t="shared" si="8"/>
        <v/>
      </c>
      <c r="F187" s="267" t="str">
        <f t="shared" si="9"/>
        <v>否</v>
      </c>
      <c r="G187" s="282" t="str">
        <f t="shared" si="10"/>
        <v>项</v>
      </c>
    </row>
    <row r="188" s="275" customFormat="1" ht="36" customHeight="1" spans="1:7">
      <c r="A188" s="294" t="s">
        <v>72</v>
      </c>
      <c r="B188" s="295" t="s">
        <v>1483</v>
      </c>
      <c r="C188" s="296">
        <f>SUM(C189)</f>
        <v>0</v>
      </c>
      <c r="D188" s="296">
        <f>SUM(D189)</f>
        <v>0</v>
      </c>
      <c r="E188" s="87" t="str">
        <f t="shared" si="8"/>
        <v/>
      </c>
      <c r="F188" s="267" t="str">
        <f t="shared" si="9"/>
        <v>是</v>
      </c>
      <c r="G188" s="282" t="str">
        <f t="shared" si="10"/>
        <v>类</v>
      </c>
    </row>
    <row r="189" s="275" customFormat="1" ht="36" hidden="1" customHeight="1" spans="1:7">
      <c r="A189" s="294" t="s">
        <v>1484</v>
      </c>
      <c r="B189" s="295" t="s">
        <v>1485</v>
      </c>
      <c r="C189" s="296">
        <f>SUM(C190:C191)</f>
        <v>0</v>
      </c>
      <c r="D189" s="296">
        <f>SUM(D190:D191)</f>
        <v>0</v>
      </c>
      <c r="E189" s="87" t="str">
        <f t="shared" si="8"/>
        <v/>
      </c>
      <c r="F189" s="267" t="str">
        <f t="shared" si="9"/>
        <v>否</v>
      </c>
      <c r="G189" s="282" t="str">
        <f t="shared" si="10"/>
        <v>款</v>
      </c>
    </row>
    <row r="190" s="275" customFormat="1" ht="36" hidden="1" customHeight="1" spans="1:7">
      <c r="A190" s="297" t="s">
        <v>1486</v>
      </c>
      <c r="B190" s="300" t="s">
        <v>1487</v>
      </c>
      <c r="C190" s="301"/>
      <c r="D190" s="301"/>
      <c r="E190" s="91" t="str">
        <f t="shared" si="8"/>
        <v/>
      </c>
      <c r="F190" s="267" t="str">
        <f t="shared" si="9"/>
        <v>否</v>
      </c>
      <c r="G190" s="282" t="str">
        <f t="shared" si="10"/>
        <v>项</v>
      </c>
    </row>
    <row r="191" s="275" customFormat="1" ht="36" hidden="1" customHeight="1" spans="1:7">
      <c r="A191" s="297" t="s">
        <v>1488</v>
      </c>
      <c r="B191" s="298" t="s">
        <v>1489</v>
      </c>
      <c r="C191" s="299"/>
      <c r="D191" s="299"/>
      <c r="E191" s="91" t="str">
        <f t="shared" si="8"/>
        <v/>
      </c>
      <c r="F191" s="267" t="str">
        <f t="shared" si="9"/>
        <v>否</v>
      </c>
      <c r="G191" s="282" t="str">
        <f t="shared" si="10"/>
        <v>项</v>
      </c>
    </row>
    <row r="192" s="275" customFormat="1" ht="36" customHeight="1" spans="1:7">
      <c r="A192" s="294" t="s">
        <v>94</v>
      </c>
      <c r="B192" s="295" t="s">
        <v>1490</v>
      </c>
      <c r="C192" s="296">
        <f>SUM(C193,C197,C206)</f>
        <v>213827</v>
      </c>
      <c r="D192" s="296">
        <f>SUM(D193,D197,D206)</f>
        <v>112010</v>
      </c>
      <c r="E192" s="87">
        <f t="shared" si="8"/>
        <v>-0.476</v>
      </c>
      <c r="F192" s="267" t="str">
        <f t="shared" si="9"/>
        <v>是</v>
      </c>
      <c r="G192" s="282" t="str">
        <f t="shared" si="10"/>
        <v>类</v>
      </c>
    </row>
    <row r="193" s="275" customFormat="1" ht="36" customHeight="1" spans="1:7">
      <c r="A193" s="294" t="s">
        <v>1491</v>
      </c>
      <c r="B193" s="295" t="s">
        <v>1492</v>
      </c>
      <c r="C193" s="296">
        <f>SUM(C194:C196)</f>
        <v>213000</v>
      </c>
      <c r="D193" s="296">
        <f>SUM(D194:D196)</f>
        <v>110020</v>
      </c>
      <c r="E193" s="87">
        <f t="shared" si="8"/>
        <v>-0.483</v>
      </c>
      <c r="F193" s="267" t="str">
        <f t="shared" si="9"/>
        <v>是</v>
      </c>
      <c r="G193" s="282" t="str">
        <f t="shared" si="10"/>
        <v>款</v>
      </c>
    </row>
    <row r="194" s="275" customFormat="1" ht="36" customHeight="1" spans="1:7">
      <c r="A194" s="297" t="s">
        <v>1493</v>
      </c>
      <c r="B194" s="300" t="s">
        <v>1494</v>
      </c>
      <c r="C194" s="301"/>
      <c r="D194" s="301">
        <v>20</v>
      </c>
      <c r="E194" s="91" t="str">
        <f t="shared" si="8"/>
        <v/>
      </c>
      <c r="F194" s="267" t="str">
        <f t="shared" si="9"/>
        <v>是</v>
      </c>
      <c r="G194" s="282" t="str">
        <f t="shared" si="10"/>
        <v>项</v>
      </c>
    </row>
    <row r="195" s="275" customFormat="1" ht="36" customHeight="1" spans="1:7">
      <c r="A195" s="297" t="s">
        <v>1495</v>
      </c>
      <c r="B195" s="300" t="s">
        <v>1496</v>
      </c>
      <c r="C195" s="301">
        <v>213000</v>
      </c>
      <c r="D195" s="301">
        <v>110000</v>
      </c>
      <c r="E195" s="91">
        <f t="shared" si="8"/>
        <v>-0.484</v>
      </c>
      <c r="F195" s="267" t="str">
        <f t="shared" si="9"/>
        <v>是</v>
      </c>
      <c r="G195" s="282" t="str">
        <f t="shared" si="10"/>
        <v>项</v>
      </c>
    </row>
    <row r="196" s="275" customFormat="1" ht="36" hidden="1" customHeight="1" spans="1:7">
      <c r="A196" s="297" t="s">
        <v>1497</v>
      </c>
      <c r="B196" s="298" t="s">
        <v>1498</v>
      </c>
      <c r="C196" s="299"/>
      <c r="D196" s="299"/>
      <c r="E196" s="91" t="str">
        <f t="shared" si="8"/>
        <v/>
      </c>
      <c r="F196" s="267" t="str">
        <f t="shared" si="9"/>
        <v>否</v>
      </c>
      <c r="G196" s="282" t="str">
        <f t="shared" si="10"/>
        <v>项</v>
      </c>
    </row>
    <row r="197" s="275" customFormat="1" ht="36" hidden="1" customHeight="1" spans="1:7">
      <c r="A197" s="294" t="s">
        <v>1499</v>
      </c>
      <c r="B197" s="295" t="s">
        <v>1500</v>
      </c>
      <c r="C197" s="296">
        <f>SUM(C198:C205)</f>
        <v>0</v>
      </c>
      <c r="D197" s="296">
        <f>SUM(D198:D205)</f>
        <v>0</v>
      </c>
      <c r="E197" s="87" t="str">
        <f t="shared" ref="E197:E260" si="11">IFERROR(D197/C197-1,"")</f>
        <v/>
      </c>
      <c r="F197" s="267" t="str">
        <f t="shared" si="9"/>
        <v>否</v>
      </c>
      <c r="G197" s="282" t="str">
        <f t="shared" si="10"/>
        <v>款</v>
      </c>
    </row>
    <row r="198" s="275" customFormat="1" ht="36" hidden="1" customHeight="1" spans="1:7">
      <c r="A198" s="297" t="s">
        <v>1501</v>
      </c>
      <c r="B198" s="298" t="s">
        <v>1502</v>
      </c>
      <c r="C198" s="299"/>
      <c r="D198" s="299"/>
      <c r="E198" s="91" t="str">
        <f t="shared" si="11"/>
        <v/>
      </c>
      <c r="F198" s="267" t="str">
        <f t="shared" si="9"/>
        <v>否</v>
      </c>
      <c r="G198" s="282" t="str">
        <f t="shared" si="10"/>
        <v>项</v>
      </c>
    </row>
    <row r="199" s="275" customFormat="1" ht="36" hidden="1" customHeight="1" spans="1:7">
      <c r="A199" s="297" t="s">
        <v>1503</v>
      </c>
      <c r="B199" s="298" t="s">
        <v>1504</v>
      </c>
      <c r="C199" s="299"/>
      <c r="D199" s="299"/>
      <c r="E199" s="91" t="str">
        <f t="shared" si="11"/>
        <v/>
      </c>
      <c r="F199" s="267" t="str">
        <f t="shared" si="9"/>
        <v>否</v>
      </c>
      <c r="G199" s="282" t="str">
        <f t="shared" si="10"/>
        <v>项</v>
      </c>
    </row>
    <row r="200" s="275" customFormat="1" ht="36" hidden="1" customHeight="1" spans="1:7">
      <c r="A200" s="297" t="s">
        <v>1505</v>
      </c>
      <c r="B200" s="300" t="s">
        <v>1506</v>
      </c>
      <c r="C200" s="301"/>
      <c r="D200" s="301"/>
      <c r="E200" s="91" t="str">
        <f t="shared" si="11"/>
        <v/>
      </c>
      <c r="F200" s="267" t="str">
        <f t="shared" si="9"/>
        <v>否</v>
      </c>
      <c r="G200" s="282" t="str">
        <f t="shared" si="10"/>
        <v>项</v>
      </c>
    </row>
    <row r="201" s="275" customFormat="1" ht="36" hidden="1" customHeight="1" spans="1:7">
      <c r="A201" s="297" t="s">
        <v>1507</v>
      </c>
      <c r="B201" s="300" t="s">
        <v>1508</v>
      </c>
      <c r="C201" s="301"/>
      <c r="D201" s="301"/>
      <c r="E201" s="91" t="str">
        <f t="shared" si="11"/>
        <v/>
      </c>
      <c r="F201" s="267" t="str">
        <f t="shared" si="9"/>
        <v>否</v>
      </c>
      <c r="G201" s="282" t="str">
        <f t="shared" si="10"/>
        <v>项</v>
      </c>
    </row>
    <row r="202" s="275" customFormat="1" ht="36" hidden="1" customHeight="1" spans="1:7">
      <c r="A202" s="297" t="s">
        <v>1509</v>
      </c>
      <c r="B202" s="298" t="s">
        <v>1510</v>
      </c>
      <c r="C202" s="299"/>
      <c r="D202" s="299"/>
      <c r="E202" s="91" t="str">
        <f t="shared" si="11"/>
        <v/>
      </c>
      <c r="F202" s="267" t="str">
        <f t="shared" si="9"/>
        <v>否</v>
      </c>
      <c r="G202" s="282" t="str">
        <f t="shared" si="10"/>
        <v>项</v>
      </c>
    </row>
    <row r="203" s="275" customFormat="1" ht="36" hidden="1" customHeight="1" spans="1:7">
      <c r="A203" s="297" t="s">
        <v>1511</v>
      </c>
      <c r="B203" s="298" t="s">
        <v>1512</v>
      </c>
      <c r="C203" s="299"/>
      <c r="D203" s="299"/>
      <c r="E203" s="91" t="str">
        <f t="shared" si="11"/>
        <v/>
      </c>
      <c r="F203" s="267" t="str">
        <f t="shared" si="9"/>
        <v>否</v>
      </c>
      <c r="G203" s="282" t="str">
        <f t="shared" si="10"/>
        <v>项</v>
      </c>
    </row>
    <row r="204" s="275" customFormat="1" ht="36" hidden="1" customHeight="1" spans="1:7">
      <c r="A204" s="297" t="s">
        <v>1513</v>
      </c>
      <c r="B204" s="300" t="s">
        <v>1514</v>
      </c>
      <c r="C204" s="301"/>
      <c r="D204" s="301"/>
      <c r="E204" s="91" t="str">
        <f t="shared" si="11"/>
        <v/>
      </c>
      <c r="F204" s="267" t="str">
        <f t="shared" si="9"/>
        <v>否</v>
      </c>
      <c r="G204" s="282" t="str">
        <f t="shared" si="10"/>
        <v>项</v>
      </c>
    </row>
    <row r="205" s="275" customFormat="1" ht="36" hidden="1" customHeight="1" spans="1:7">
      <c r="A205" s="297" t="s">
        <v>1515</v>
      </c>
      <c r="B205" s="298" t="s">
        <v>1516</v>
      </c>
      <c r="C205" s="299"/>
      <c r="D205" s="299"/>
      <c r="E205" s="91" t="str">
        <f t="shared" si="11"/>
        <v/>
      </c>
      <c r="F205" s="267" t="str">
        <f t="shared" si="9"/>
        <v>否</v>
      </c>
      <c r="G205" s="282" t="str">
        <f t="shared" si="10"/>
        <v>项</v>
      </c>
    </row>
    <row r="206" s="275" customFormat="1" ht="36" customHeight="1" spans="1:7">
      <c r="A206" s="294" t="s">
        <v>1517</v>
      </c>
      <c r="B206" s="295" t="s">
        <v>1518</v>
      </c>
      <c r="C206" s="296">
        <f>SUM(C207:C217)</f>
        <v>827</v>
      </c>
      <c r="D206" s="296">
        <f>SUM(D207:D217)</f>
        <v>1990</v>
      </c>
      <c r="E206" s="87">
        <f t="shared" si="11"/>
        <v>1.406</v>
      </c>
      <c r="F206" s="267" t="str">
        <f t="shared" si="9"/>
        <v>是</v>
      </c>
      <c r="G206" s="282" t="str">
        <f t="shared" si="10"/>
        <v>款</v>
      </c>
    </row>
    <row r="207" s="275" customFormat="1" ht="36" hidden="1" customHeight="1" spans="1:7">
      <c r="A207" s="305">
        <v>2296001</v>
      </c>
      <c r="B207" s="298" t="s">
        <v>1519</v>
      </c>
      <c r="C207" s="299"/>
      <c r="D207" s="299"/>
      <c r="E207" s="91" t="str">
        <f t="shared" si="11"/>
        <v/>
      </c>
      <c r="F207" s="267" t="str">
        <f t="shared" si="9"/>
        <v>否</v>
      </c>
      <c r="G207" s="282" t="str">
        <f t="shared" si="10"/>
        <v>项</v>
      </c>
    </row>
    <row r="208" s="275" customFormat="1" ht="36" customHeight="1" spans="1:7">
      <c r="A208" s="297" t="s">
        <v>1520</v>
      </c>
      <c r="B208" s="300" t="s">
        <v>1521</v>
      </c>
      <c r="C208" s="301">
        <v>287</v>
      </c>
      <c r="D208" s="301">
        <v>362</v>
      </c>
      <c r="E208" s="91">
        <f t="shared" si="11"/>
        <v>0.261</v>
      </c>
      <c r="F208" s="267" t="str">
        <f t="shared" si="9"/>
        <v>是</v>
      </c>
      <c r="G208" s="282" t="str">
        <f t="shared" si="10"/>
        <v>项</v>
      </c>
    </row>
    <row r="209" s="275" customFormat="1" ht="36" customHeight="1" spans="1:7">
      <c r="A209" s="297" t="s">
        <v>1522</v>
      </c>
      <c r="B209" s="300" t="s">
        <v>1523</v>
      </c>
      <c r="C209" s="301">
        <v>393</v>
      </c>
      <c r="D209" s="301">
        <v>516</v>
      </c>
      <c r="E209" s="91">
        <f t="shared" si="11"/>
        <v>0.313</v>
      </c>
      <c r="F209" s="267" t="str">
        <f t="shared" si="9"/>
        <v>是</v>
      </c>
      <c r="G209" s="282" t="str">
        <f t="shared" si="10"/>
        <v>项</v>
      </c>
    </row>
    <row r="210" s="275" customFormat="1" ht="36" hidden="1" customHeight="1" spans="1:7">
      <c r="A210" s="297" t="s">
        <v>1524</v>
      </c>
      <c r="B210" s="298" t="s">
        <v>1525</v>
      </c>
      <c r="C210" s="299">
        <v>0</v>
      </c>
      <c r="D210" s="299"/>
      <c r="E210" s="91" t="str">
        <f t="shared" si="11"/>
        <v/>
      </c>
      <c r="F210" s="267" t="str">
        <f t="shared" ref="F210:F273" si="12">IF(LEN(A210)=3,"是",IF(B210&lt;&gt;"",IF(SUM(C210:D210)&lt;&gt;0,"是","否"),"是"))</f>
        <v>否</v>
      </c>
      <c r="G210" s="282" t="str">
        <f t="shared" ref="G210:G273" si="13">IF(LEN(A210)=3,"类",IF(LEN(A210)=5,"款","项"))</f>
        <v>项</v>
      </c>
    </row>
    <row r="211" s="275" customFormat="1" ht="36" hidden="1" customHeight="1" spans="1:7">
      <c r="A211" s="297" t="s">
        <v>1526</v>
      </c>
      <c r="B211" s="298" t="s">
        <v>1527</v>
      </c>
      <c r="C211" s="299">
        <v>0</v>
      </c>
      <c r="D211" s="299"/>
      <c r="E211" s="91" t="str">
        <f t="shared" si="11"/>
        <v/>
      </c>
      <c r="F211" s="267" t="str">
        <f t="shared" si="12"/>
        <v>否</v>
      </c>
      <c r="G211" s="282" t="str">
        <f t="shared" si="13"/>
        <v>项</v>
      </c>
    </row>
    <row r="212" s="275" customFormat="1" ht="36" customHeight="1" spans="1:7">
      <c r="A212" s="297" t="s">
        <v>1528</v>
      </c>
      <c r="B212" s="300" t="s">
        <v>1529</v>
      </c>
      <c r="C212" s="301">
        <v>11</v>
      </c>
      <c r="D212" s="301">
        <v>64</v>
      </c>
      <c r="E212" s="91">
        <f t="shared" si="11"/>
        <v>4.818</v>
      </c>
      <c r="F212" s="267" t="str">
        <f t="shared" si="12"/>
        <v>是</v>
      </c>
      <c r="G212" s="282" t="str">
        <f t="shared" si="13"/>
        <v>项</v>
      </c>
    </row>
    <row r="213" s="275" customFormat="1" ht="36" hidden="1" customHeight="1" spans="1:7">
      <c r="A213" s="297" t="s">
        <v>1530</v>
      </c>
      <c r="B213" s="298" t="s">
        <v>1531</v>
      </c>
      <c r="C213" s="299"/>
      <c r="D213" s="299"/>
      <c r="E213" s="91" t="str">
        <f t="shared" si="11"/>
        <v/>
      </c>
      <c r="F213" s="267" t="str">
        <f t="shared" si="12"/>
        <v>否</v>
      </c>
      <c r="G213" s="282" t="str">
        <f t="shared" si="13"/>
        <v>项</v>
      </c>
    </row>
    <row r="214" s="275" customFormat="1" ht="36" hidden="1" customHeight="1" spans="1:7">
      <c r="A214" s="297" t="s">
        <v>1532</v>
      </c>
      <c r="B214" s="298" t="s">
        <v>1533</v>
      </c>
      <c r="C214" s="299"/>
      <c r="D214" s="299"/>
      <c r="E214" s="91" t="str">
        <f t="shared" si="11"/>
        <v/>
      </c>
      <c r="F214" s="267" t="str">
        <f t="shared" si="12"/>
        <v>否</v>
      </c>
      <c r="G214" s="282" t="str">
        <f t="shared" si="13"/>
        <v>项</v>
      </c>
    </row>
    <row r="215" s="275" customFormat="1" ht="36" hidden="1" customHeight="1" spans="1:7">
      <c r="A215" s="297" t="s">
        <v>1534</v>
      </c>
      <c r="B215" s="298" t="s">
        <v>1535</v>
      </c>
      <c r="C215" s="299"/>
      <c r="D215" s="299"/>
      <c r="E215" s="91" t="str">
        <f t="shared" si="11"/>
        <v/>
      </c>
      <c r="F215" s="267" t="str">
        <f t="shared" si="12"/>
        <v>否</v>
      </c>
      <c r="G215" s="282" t="str">
        <f t="shared" si="13"/>
        <v>项</v>
      </c>
    </row>
    <row r="216" s="275" customFormat="1" ht="36" customHeight="1" spans="1:7">
      <c r="A216" s="297" t="s">
        <v>1536</v>
      </c>
      <c r="B216" s="298" t="s">
        <v>1674</v>
      </c>
      <c r="C216" s="299">
        <v>47</v>
      </c>
      <c r="D216" s="299"/>
      <c r="E216" s="91">
        <f t="shared" si="11"/>
        <v>-1</v>
      </c>
      <c r="F216" s="267" t="str">
        <f t="shared" si="12"/>
        <v>是</v>
      </c>
      <c r="G216" s="282" t="str">
        <f t="shared" si="13"/>
        <v>项</v>
      </c>
    </row>
    <row r="217" s="275" customFormat="1" ht="36" customHeight="1" spans="1:7">
      <c r="A217" s="297" t="s">
        <v>1538</v>
      </c>
      <c r="B217" s="300" t="s">
        <v>1539</v>
      </c>
      <c r="C217" s="301">
        <v>89</v>
      </c>
      <c r="D217" s="301">
        <v>1048</v>
      </c>
      <c r="E217" s="91">
        <f t="shared" si="11"/>
        <v>10.775</v>
      </c>
      <c r="F217" s="267" t="str">
        <f t="shared" si="12"/>
        <v>是</v>
      </c>
      <c r="G217" s="282" t="str">
        <f t="shared" si="13"/>
        <v>项</v>
      </c>
    </row>
    <row r="218" s="275" customFormat="1" ht="36" customHeight="1" spans="1:7">
      <c r="A218" s="294" t="s">
        <v>90</v>
      </c>
      <c r="B218" s="295" t="s">
        <v>1540</v>
      </c>
      <c r="C218" s="296">
        <f>SUM(C219:C234)</f>
        <v>14436</v>
      </c>
      <c r="D218" s="296">
        <f>SUM(D219:D234)</f>
        <v>16465</v>
      </c>
      <c r="E218" s="87">
        <f t="shared" si="11"/>
        <v>0.141</v>
      </c>
      <c r="F218" s="267" t="str">
        <f t="shared" si="12"/>
        <v>是</v>
      </c>
      <c r="G218" s="282" t="str">
        <f t="shared" si="13"/>
        <v>类</v>
      </c>
    </row>
    <row r="219" s="275" customFormat="1" ht="36" hidden="1" customHeight="1" spans="1:7">
      <c r="A219" s="297" t="s">
        <v>1541</v>
      </c>
      <c r="B219" s="298" t="s">
        <v>1542</v>
      </c>
      <c r="C219" s="299"/>
      <c r="D219" s="299"/>
      <c r="E219" s="91" t="str">
        <f t="shared" si="11"/>
        <v/>
      </c>
      <c r="F219" s="267" t="str">
        <f t="shared" si="12"/>
        <v>否</v>
      </c>
      <c r="G219" s="282" t="str">
        <f t="shared" si="13"/>
        <v>项</v>
      </c>
    </row>
    <row r="220" s="275" customFormat="1" ht="36" hidden="1" customHeight="1" spans="1:7">
      <c r="A220" s="297" t="s">
        <v>1543</v>
      </c>
      <c r="B220" s="298" t="s">
        <v>1544</v>
      </c>
      <c r="C220" s="299"/>
      <c r="D220" s="299"/>
      <c r="E220" s="91" t="str">
        <f t="shared" si="11"/>
        <v/>
      </c>
      <c r="F220" s="267" t="str">
        <f t="shared" si="12"/>
        <v>否</v>
      </c>
      <c r="G220" s="282" t="str">
        <f t="shared" si="13"/>
        <v>项</v>
      </c>
    </row>
    <row r="221" s="275" customFormat="1" ht="36" hidden="1" customHeight="1" spans="1:7">
      <c r="A221" s="297" t="s">
        <v>1545</v>
      </c>
      <c r="B221" s="298" t="s">
        <v>1546</v>
      </c>
      <c r="C221" s="299"/>
      <c r="D221" s="299"/>
      <c r="E221" s="91" t="str">
        <f t="shared" si="11"/>
        <v/>
      </c>
      <c r="F221" s="267" t="str">
        <f t="shared" si="12"/>
        <v>否</v>
      </c>
      <c r="G221" s="282" t="str">
        <f t="shared" si="13"/>
        <v>项</v>
      </c>
    </row>
    <row r="222" s="275" customFormat="1" ht="36" customHeight="1" spans="1:7">
      <c r="A222" s="297" t="s">
        <v>1547</v>
      </c>
      <c r="B222" s="298" t="s">
        <v>1548</v>
      </c>
      <c r="C222" s="299">
        <v>2117</v>
      </c>
      <c r="D222" s="299">
        <v>2071</v>
      </c>
      <c r="E222" s="91">
        <f t="shared" si="11"/>
        <v>-0.022</v>
      </c>
      <c r="F222" s="267" t="str">
        <f t="shared" si="12"/>
        <v>是</v>
      </c>
      <c r="G222" s="282" t="str">
        <f t="shared" si="13"/>
        <v>项</v>
      </c>
    </row>
    <row r="223" s="275" customFormat="1" ht="36" hidden="1" customHeight="1" spans="1:7">
      <c r="A223" s="297" t="s">
        <v>1549</v>
      </c>
      <c r="B223" s="298" t="s">
        <v>1550</v>
      </c>
      <c r="C223" s="299"/>
      <c r="D223" s="299"/>
      <c r="E223" s="91" t="str">
        <f t="shared" si="11"/>
        <v/>
      </c>
      <c r="F223" s="267" t="str">
        <f t="shared" si="12"/>
        <v>否</v>
      </c>
      <c r="G223" s="282" t="str">
        <f t="shared" si="13"/>
        <v>项</v>
      </c>
    </row>
    <row r="224" s="275" customFormat="1" ht="36" hidden="1" customHeight="1" spans="1:7">
      <c r="A224" s="297" t="s">
        <v>1551</v>
      </c>
      <c r="B224" s="298" t="s">
        <v>1552</v>
      </c>
      <c r="C224" s="299"/>
      <c r="D224" s="299"/>
      <c r="E224" s="91" t="str">
        <f t="shared" si="11"/>
        <v/>
      </c>
      <c r="F224" s="267" t="str">
        <f t="shared" si="12"/>
        <v>否</v>
      </c>
      <c r="G224" s="282" t="str">
        <f t="shared" si="13"/>
        <v>项</v>
      </c>
    </row>
    <row r="225" s="275" customFormat="1" ht="36" hidden="1" customHeight="1" spans="1:7">
      <c r="A225" s="297" t="s">
        <v>1553</v>
      </c>
      <c r="B225" s="298" t="s">
        <v>1554</v>
      </c>
      <c r="C225" s="299"/>
      <c r="D225" s="299"/>
      <c r="E225" s="91" t="str">
        <f t="shared" si="11"/>
        <v/>
      </c>
      <c r="F225" s="267" t="str">
        <f t="shared" si="12"/>
        <v>否</v>
      </c>
      <c r="G225" s="282" t="str">
        <f t="shared" si="13"/>
        <v>项</v>
      </c>
    </row>
    <row r="226" s="275" customFormat="1" ht="36" hidden="1" customHeight="1" spans="1:7">
      <c r="A226" s="297" t="s">
        <v>1555</v>
      </c>
      <c r="B226" s="298" t="s">
        <v>1556</v>
      </c>
      <c r="C226" s="299"/>
      <c r="D226" s="299"/>
      <c r="E226" s="91" t="str">
        <f t="shared" si="11"/>
        <v/>
      </c>
      <c r="F226" s="267" t="str">
        <f t="shared" si="12"/>
        <v>否</v>
      </c>
      <c r="G226" s="282" t="str">
        <f t="shared" si="13"/>
        <v>项</v>
      </c>
    </row>
    <row r="227" s="275" customFormat="1" ht="36" hidden="1" customHeight="1" spans="1:7">
      <c r="A227" s="297" t="s">
        <v>1557</v>
      </c>
      <c r="B227" s="298" t="s">
        <v>1558</v>
      </c>
      <c r="C227" s="299"/>
      <c r="D227" s="299"/>
      <c r="E227" s="91" t="str">
        <f t="shared" si="11"/>
        <v/>
      </c>
      <c r="F227" s="267" t="str">
        <f t="shared" si="12"/>
        <v>否</v>
      </c>
      <c r="G227" s="282" t="str">
        <f t="shared" si="13"/>
        <v>项</v>
      </c>
    </row>
    <row r="228" s="275" customFormat="1" ht="36" hidden="1" customHeight="1" spans="1:7">
      <c r="A228" s="297" t="s">
        <v>1559</v>
      </c>
      <c r="B228" s="298" t="s">
        <v>1560</v>
      </c>
      <c r="C228" s="299"/>
      <c r="D228" s="299"/>
      <c r="E228" s="91" t="str">
        <f t="shared" si="11"/>
        <v/>
      </c>
      <c r="F228" s="267" t="str">
        <f t="shared" si="12"/>
        <v>否</v>
      </c>
      <c r="G228" s="282" t="str">
        <f t="shared" si="13"/>
        <v>项</v>
      </c>
    </row>
    <row r="229" s="275" customFormat="1" ht="36" hidden="1" customHeight="1" spans="1:7">
      <c r="A229" s="297" t="s">
        <v>1561</v>
      </c>
      <c r="B229" s="298" t="s">
        <v>1562</v>
      </c>
      <c r="C229" s="299"/>
      <c r="D229" s="299"/>
      <c r="E229" s="91" t="str">
        <f t="shared" si="11"/>
        <v/>
      </c>
      <c r="F229" s="267" t="str">
        <f t="shared" si="12"/>
        <v>否</v>
      </c>
      <c r="G229" s="282" t="str">
        <f t="shared" si="13"/>
        <v>项</v>
      </c>
    </row>
    <row r="230" s="275" customFormat="1" ht="36" hidden="1" customHeight="1" spans="1:7">
      <c r="A230" s="297" t="s">
        <v>1563</v>
      </c>
      <c r="B230" s="298" t="s">
        <v>1564</v>
      </c>
      <c r="C230" s="299"/>
      <c r="D230" s="299"/>
      <c r="E230" s="91" t="str">
        <f t="shared" si="11"/>
        <v/>
      </c>
      <c r="F230" s="267" t="str">
        <f t="shared" si="12"/>
        <v>否</v>
      </c>
      <c r="G230" s="282" t="str">
        <f t="shared" si="13"/>
        <v>项</v>
      </c>
    </row>
    <row r="231" s="275" customFormat="1" ht="36" hidden="1" customHeight="1" spans="1:7">
      <c r="A231" s="297" t="s">
        <v>1565</v>
      </c>
      <c r="B231" s="298" t="s">
        <v>1566</v>
      </c>
      <c r="C231" s="299"/>
      <c r="D231" s="299"/>
      <c r="E231" s="91" t="str">
        <f t="shared" si="11"/>
        <v/>
      </c>
      <c r="F231" s="267" t="str">
        <f t="shared" si="12"/>
        <v>否</v>
      </c>
      <c r="G231" s="282" t="str">
        <f t="shared" si="13"/>
        <v>项</v>
      </c>
    </row>
    <row r="232" s="275" customFormat="1" ht="36" hidden="1" customHeight="1" spans="1:7">
      <c r="A232" s="297" t="s">
        <v>1567</v>
      </c>
      <c r="B232" s="298" t="s">
        <v>1568</v>
      </c>
      <c r="C232" s="299"/>
      <c r="D232" s="299"/>
      <c r="E232" s="91" t="str">
        <f t="shared" si="11"/>
        <v/>
      </c>
      <c r="F232" s="267" t="str">
        <f t="shared" si="12"/>
        <v>否</v>
      </c>
      <c r="G232" s="282" t="str">
        <f t="shared" si="13"/>
        <v>项</v>
      </c>
    </row>
    <row r="233" s="275" customFormat="1" ht="36" customHeight="1" spans="1:7">
      <c r="A233" s="297" t="s">
        <v>1569</v>
      </c>
      <c r="B233" s="300" t="s">
        <v>1570</v>
      </c>
      <c r="C233" s="301">
        <v>12319</v>
      </c>
      <c r="D233" s="301">
        <v>14394</v>
      </c>
      <c r="E233" s="91">
        <f t="shared" si="11"/>
        <v>0.168</v>
      </c>
      <c r="F233" s="267" t="str">
        <f t="shared" si="12"/>
        <v>是</v>
      </c>
      <c r="G233" s="282" t="str">
        <f t="shared" si="13"/>
        <v>项</v>
      </c>
    </row>
    <row r="234" s="275" customFormat="1" ht="36" hidden="1" customHeight="1" spans="1:7">
      <c r="A234" s="297" t="s">
        <v>1571</v>
      </c>
      <c r="B234" s="300" t="s">
        <v>1572</v>
      </c>
      <c r="C234" s="301"/>
      <c r="D234" s="301"/>
      <c r="E234" s="91" t="str">
        <f t="shared" si="11"/>
        <v/>
      </c>
      <c r="F234" s="267" t="str">
        <f t="shared" si="12"/>
        <v>否</v>
      </c>
      <c r="G234" s="282" t="str">
        <f t="shared" si="13"/>
        <v>项</v>
      </c>
    </row>
    <row r="235" s="275" customFormat="1" ht="36" customHeight="1" spans="1:7">
      <c r="A235" s="294" t="s">
        <v>92</v>
      </c>
      <c r="B235" s="295" t="s">
        <v>1573</v>
      </c>
      <c r="C235" s="296">
        <f>SUM(C236)</f>
        <v>220</v>
      </c>
      <c r="D235" s="296">
        <f>SUM(D236)</f>
        <v>114</v>
      </c>
      <c r="E235" s="87">
        <f t="shared" si="11"/>
        <v>-0.482</v>
      </c>
      <c r="F235" s="267" t="str">
        <f t="shared" si="12"/>
        <v>是</v>
      </c>
      <c r="G235" s="282" t="str">
        <f t="shared" si="13"/>
        <v>类</v>
      </c>
    </row>
    <row r="236" s="275" customFormat="1" ht="36" customHeight="1" spans="1:7">
      <c r="A236" s="304">
        <v>23304</v>
      </c>
      <c r="B236" s="295" t="s">
        <v>1574</v>
      </c>
      <c r="C236" s="296">
        <f>SUM(C237:C252)</f>
        <v>220</v>
      </c>
      <c r="D236" s="296">
        <f>SUM(D237:D252)</f>
        <v>114</v>
      </c>
      <c r="E236" s="87">
        <f t="shared" si="11"/>
        <v>-0.482</v>
      </c>
      <c r="F236" s="267" t="str">
        <f t="shared" si="12"/>
        <v>是</v>
      </c>
      <c r="G236" s="282" t="str">
        <f t="shared" si="13"/>
        <v>款</v>
      </c>
    </row>
    <row r="237" s="275" customFormat="1" ht="36" hidden="1" customHeight="1" spans="1:7">
      <c r="A237" s="297" t="s">
        <v>1575</v>
      </c>
      <c r="B237" s="298" t="s">
        <v>1576</v>
      </c>
      <c r="C237" s="299"/>
      <c r="D237" s="299"/>
      <c r="E237" s="91" t="str">
        <f t="shared" si="11"/>
        <v/>
      </c>
      <c r="F237" s="267" t="str">
        <f t="shared" si="12"/>
        <v>否</v>
      </c>
      <c r="G237" s="282" t="str">
        <f t="shared" si="13"/>
        <v>项</v>
      </c>
    </row>
    <row r="238" s="275" customFormat="1" ht="36" hidden="1" customHeight="1" spans="1:7">
      <c r="A238" s="297" t="s">
        <v>1577</v>
      </c>
      <c r="B238" s="298" t="s">
        <v>1578</v>
      </c>
      <c r="C238" s="299"/>
      <c r="D238" s="299"/>
      <c r="E238" s="91" t="str">
        <f t="shared" si="11"/>
        <v/>
      </c>
      <c r="F238" s="267" t="str">
        <f t="shared" si="12"/>
        <v>否</v>
      </c>
      <c r="G238" s="282" t="str">
        <f t="shared" si="13"/>
        <v>项</v>
      </c>
    </row>
    <row r="239" s="275" customFormat="1" ht="36" hidden="1" customHeight="1" spans="1:7">
      <c r="A239" s="297" t="s">
        <v>1579</v>
      </c>
      <c r="B239" s="298" t="s">
        <v>1580</v>
      </c>
      <c r="C239" s="299"/>
      <c r="D239" s="299"/>
      <c r="E239" s="91" t="str">
        <f t="shared" si="11"/>
        <v/>
      </c>
      <c r="F239" s="267" t="str">
        <f t="shared" si="12"/>
        <v>否</v>
      </c>
      <c r="G239" s="282" t="str">
        <f t="shared" si="13"/>
        <v>项</v>
      </c>
    </row>
    <row r="240" s="275" customFormat="1" ht="36" customHeight="1" spans="1:7">
      <c r="A240" s="297" t="s">
        <v>1581</v>
      </c>
      <c r="B240" s="298" t="s">
        <v>1582</v>
      </c>
      <c r="C240" s="299"/>
      <c r="D240" s="299">
        <v>4</v>
      </c>
      <c r="E240" s="91" t="str">
        <f t="shared" si="11"/>
        <v/>
      </c>
      <c r="F240" s="267" t="str">
        <f t="shared" si="12"/>
        <v>是</v>
      </c>
      <c r="G240" s="282" t="str">
        <f t="shared" si="13"/>
        <v>项</v>
      </c>
    </row>
    <row r="241" s="275" customFormat="1" ht="36" hidden="1" customHeight="1" spans="1:7">
      <c r="A241" s="297" t="s">
        <v>1583</v>
      </c>
      <c r="B241" s="298" t="s">
        <v>1584</v>
      </c>
      <c r="C241" s="299"/>
      <c r="D241" s="299"/>
      <c r="E241" s="91" t="str">
        <f t="shared" si="11"/>
        <v/>
      </c>
      <c r="F241" s="267" t="str">
        <f t="shared" si="12"/>
        <v>否</v>
      </c>
      <c r="G241" s="282" t="str">
        <f t="shared" si="13"/>
        <v>项</v>
      </c>
    </row>
    <row r="242" s="275" customFormat="1" ht="36" hidden="1" customHeight="1" spans="1:7">
      <c r="A242" s="297" t="s">
        <v>1585</v>
      </c>
      <c r="B242" s="298" t="s">
        <v>1586</v>
      </c>
      <c r="C242" s="299"/>
      <c r="D242" s="299"/>
      <c r="E242" s="91" t="str">
        <f t="shared" si="11"/>
        <v/>
      </c>
      <c r="F242" s="267" t="str">
        <f t="shared" si="12"/>
        <v>否</v>
      </c>
      <c r="G242" s="282" t="str">
        <f t="shared" si="13"/>
        <v>项</v>
      </c>
    </row>
    <row r="243" s="275" customFormat="1" ht="36" hidden="1" customHeight="1" spans="1:7">
      <c r="A243" s="297" t="s">
        <v>1587</v>
      </c>
      <c r="B243" s="298" t="s">
        <v>1588</v>
      </c>
      <c r="C243" s="299"/>
      <c r="D243" s="299"/>
      <c r="E243" s="91" t="str">
        <f t="shared" si="11"/>
        <v/>
      </c>
      <c r="F243" s="267" t="str">
        <f t="shared" si="12"/>
        <v>否</v>
      </c>
      <c r="G243" s="282" t="str">
        <f t="shared" si="13"/>
        <v>项</v>
      </c>
    </row>
    <row r="244" s="275" customFormat="1" ht="36" hidden="1" customHeight="1" spans="1:7">
      <c r="A244" s="297" t="s">
        <v>1589</v>
      </c>
      <c r="B244" s="298" t="s">
        <v>1590</v>
      </c>
      <c r="C244" s="299"/>
      <c r="D244" s="299"/>
      <c r="E244" s="91" t="str">
        <f t="shared" si="11"/>
        <v/>
      </c>
      <c r="F244" s="267" t="str">
        <f t="shared" si="12"/>
        <v>否</v>
      </c>
      <c r="G244" s="282" t="str">
        <f t="shared" si="13"/>
        <v>项</v>
      </c>
    </row>
    <row r="245" s="275" customFormat="1" ht="36" hidden="1" customHeight="1" spans="1:7">
      <c r="A245" s="297" t="s">
        <v>1591</v>
      </c>
      <c r="B245" s="298" t="s">
        <v>1592</v>
      </c>
      <c r="C245" s="299"/>
      <c r="D245" s="299"/>
      <c r="E245" s="91" t="str">
        <f t="shared" si="11"/>
        <v/>
      </c>
      <c r="F245" s="267" t="str">
        <f t="shared" si="12"/>
        <v>否</v>
      </c>
      <c r="G245" s="282" t="str">
        <f t="shared" si="13"/>
        <v>项</v>
      </c>
    </row>
    <row r="246" s="275" customFormat="1" ht="36" hidden="1" customHeight="1" spans="1:7">
      <c r="A246" s="297" t="s">
        <v>1593</v>
      </c>
      <c r="B246" s="298" t="s">
        <v>1594</v>
      </c>
      <c r="C246" s="299"/>
      <c r="D246" s="299"/>
      <c r="E246" s="91" t="str">
        <f t="shared" si="11"/>
        <v/>
      </c>
      <c r="F246" s="267" t="str">
        <f t="shared" si="12"/>
        <v>否</v>
      </c>
      <c r="G246" s="282" t="str">
        <f t="shared" si="13"/>
        <v>项</v>
      </c>
    </row>
    <row r="247" s="275" customFormat="1" ht="36" hidden="1" customHeight="1" spans="1:7">
      <c r="A247" s="297" t="s">
        <v>1595</v>
      </c>
      <c r="B247" s="298" t="s">
        <v>1596</v>
      </c>
      <c r="C247" s="299"/>
      <c r="D247" s="299"/>
      <c r="E247" s="91" t="str">
        <f t="shared" si="11"/>
        <v/>
      </c>
      <c r="F247" s="267" t="str">
        <f t="shared" si="12"/>
        <v>否</v>
      </c>
      <c r="G247" s="282" t="str">
        <f t="shared" si="13"/>
        <v>项</v>
      </c>
    </row>
    <row r="248" s="275" customFormat="1" ht="36" hidden="1" customHeight="1" spans="1:7">
      <c r="A248" s="297" t="s">
        <v>1597</v>
      </c>
      <c r="B248" s="298" t="s">
        <v>1598</v>
      </c>
      <c r="C248" s="299"/>
      <c r="D248" s="299"/>
      <c r="E248" s="91" t="str">
        <f t="shared" si="11"/>
        <v/>
      </c>
      <c r="F248" s="267" t="str">
        <f t="shared" si="12"/>
        <v>否</v>
      </c>
      <c r="G248" s="282" t="str">
        <f t="shared" si="13"/>
        <v>项</v>
      </c>
    </row>
    <row r="249" s="275" customFormat="1" ht="36" hidden="1" customHeight="1" spans="1:7">
      <c r="A249" s="297" t="s">
        <v>1599</v>
      </c>
      <c r="B249" s="298" t="s">
        <v>1600</v>
      </c>
      <c r="C249" s="299"/>
      <c r="D249" s="299"/>
      <c r="E249" s="91" t="str">
        <f t="shared" si="11"/>
        <v/>
      </c>
      <c r="F249" s="267" t="str">
        <f t="shared" si="12"/>
        <v>否</v>
      </c>
      <c r="G249" s="282" t="str">
        <f t="shared" si="13"/>
        <v>项</v>
      </c>
    </row>
    <row r="250" s="275" customFormat="1" ht="36" hidden="1" customHeight="1" spans="1:7">
      <c r="A250" s="297" t="s">
        <v>1601</v>
      </c>
      <c r="B250" s="298" t="s">
        <v>1602</v>
      </c>
      <c r="C250" s="299"/>
      <c r="D250" s="299"/>
      <c r="E250" s="91" t="str">
        <f t="shared" si="11"/>
        <v/>
      </c>
      <c r="F250" s="267" t="str">
        <f t="shared" si="12"/>
        <v>否</v>
      </c>
      <c r="G250" s="282" t="str">
        <f t="shared" si="13"/>
        <v>项</v>
      </c>
    </row>
    <row r="251" s="275" customFormat="1" ht="36" customHeight="1" spans="1:7">
      <c r="A251" s="297" t="s">
        <v>1603</v>
      </c>
      <c r="B251" s="300" t="s">
        <v>1604</v>
      </c>
      <c r="C251" s="301">
        <v>220</v>
      </c>
      <c r="D251" s="301">
        <v>110</v>
      </c>
      <c r="E251" s="91">
        <f t="shared" si="11"/>
        <v>-0.5</v>
      </c>
      <c r="F251" s="267" t="str">
        <f t="shared" si="12"/>
        <v>是</v>
      </c>
      <c r="G251" s="282" t="str">
        <f t="shared" si="13"/>
        <v>项</v>
      </c>
    </row>
    <row r="252" s="275" customFormat="1" ht="36" hidden="1" customHeight="1" spans="1:7">
      <c r="A252" s="297" t="s">
        <v>1605</v>
      </c>
      <c r="B252" s="300" t="s">
        <v>1606</v>
      </c>
      <c r="C252" s="301"/>
      <c r="D252" s="301"/>
      <c r="E252" s="91" t="str">
        <f t="shared" si="11"/>
        <v/>
      </c>
      <c r="F252" s="267" t="str">
        <f t="shared" si="12"/>
        <v>否</v>
      </c>
      <c r="G252" s="282" t="str">
        <f t="shared" si="13"/>
        <v>项</v>
      </c>
    </row>
    <row r="253" s="275" customFormat="1" ht="36" customHeight="1" spans="1:7">
      <c r="A253" s="304" t="s">
        <v>1607</v>
      </c>
      <c r="B253" s="295" t="s">
        <v>1608</v>
      </c>
      <c r="C253" s="296">
        <f>SUM(C254,C267)</f>
        <v>0</v>
      </c>
      <c r="D253" s="296">
        <f>SUM(D254,D267)</f>
        <v>0</v>
      </c>
      <c r="E253" s="87" t="str">
        <f t="shared" si="11"/>
        <v/>
      </c>
      <c r="F253" s="267" t="str">
        <f t="shared" si="12"/>
        <v>是</v>
      </c>
      <c r="G253" s="282" t="str">
        <f t="shared" si="13"/>
        <v>类</v>
      </c>
    </row>
    <row r="254" s="275" customFormat="1" ht="36" hidden="1" customHeight="1" spans="1:7">
      <c r="A254" s="304" t="s">
        <v>1609</v>
      </c>
      <c r="B254" s="302" t="s">
        <v>1610</v>
      </c>
      <c r="C254" s="303">
        <f>SUM(C255:C266)</f>
        <v>0</v>
      </c>
      <c r="D254" s="303">
        <f>SUM(D255:D266)</f>
        <v>0</v>
      </c>
      <c r="E254" s="87" t="str">
        <f t="shared" si="11"/>
        <v/>
      </c>
      <c r="F254" s="267" t="str">
        <f t="shared" si="12"/>
        <v>否</v>
      </c>
      <c r="G254" s="282" t="str">
        <f t="shared" si="13"/>
        <v>款</v>
      </c>
    </row>
    <row r="255" s="275" customFormat="1" ht="36" hidden="1" customHeight="1" spans="1:7">
      <c r="A255" s="305" t="s">
        <v>1611</v>
      </c>
      <c r="B255" s="298" t="s">
        <v>1612</v>
      </c>
      <c r="C255" s="299"/>
      <c r="D255" s="299"/>
      <c r="E255" s="91" t="str">
        <f t="shared" si="11"/>
        <v/>
      </c>
      <c r="F255" s="267" t="str">
        <f t="shared" si="12"/>
        <v>否</v>
      </c>
      <c r="G255" s="282" t="str">
        <f t="shared" si="13"/>
        <v>项</v>
      </c>
    </row>
    <row r="256" s="275" customFormat="1" ht="36" hidden="1" customHeight="1" spans="1:7">
      <c r="A256" s="305" t="s">
        <v>1613</v>
      </c>
      <c r="B256" s="298" t="s">
        <v>1614</v>
      </c>
      <c r="C256" s="299"/>
      <c r="D256" s="299"/>
      <c r="E256" s="91" t="str">
        <f t="shared" si="11"/>
        <v/>
      </c>
      <c r="F256" s="267" t="str">
        <f t="shared" si="12"/>
        <v>否</v>
      </c>
      <c r="G256" s="282" t="str">
        <f t="shared" si="13"/>
        <v>项</v>
      </c>
    </row>
    <row r="257" s="275" customFormat="1" ht="36" hidden="1" customHeight="1" spans="1:7">
      <c r="A257" s="305" t="s">
        <v>1615</v>
      </c>
      <c r="B257" s="298" t="s">
        <v>1616</v>
      </c>
      <c r="C257" s="299"/>
      <c r="D257" s="299"/>
      <c r="E257" s="91" t="str">
        <f t="shared" si="11"/>
        <v/>
      </c>
      <c r="F257" s="267" t="str">
        <f t="shared" si="12"/>
        <v>否</v>
      </c>
      <c r="G257" s="282" t="str">
        <f t="shared" si="13"/>
        <v>项</v>
      </c>
    </row>
    <row r="258" s="275" customFormat="1" ht="36" hidden="1" customHeight="1" spans="1:7">
      <c r="A258" s="305" t="s">
        <v>1617</v>
      </c>
      <c r="B258" s="298" t="s">
        <v>1618</v>
      </c>
      <c r="C258" s="299"/>
      <c r="D258" s="299"/>
      <c r="E258" s="91" t="str">
        <f t="shared" si="11"/>
        <v/>
      </c>
      <c r="F258" s="267" t="str">
        <f t="shared" si="12"/>
        <v>否</v>
      </c>
      <c r="G258" s="282" t="str">
        <f t="shared" si="13"/>
        <v>项</v>
      </c>
    </row>
    <row r="259" s="275" customFormat="1" ht="36" hidden="1" customHeight="1" spans="1:7">
      <c r="A259" s="305" t="s">
        <v>1619</v>
      </c>
      <c r="B259" s="298" t="s">
        <v>1620</v>
      </c>
      <c r="C259" s="299"/>
      <c r="D259" s="299"/>
      <c r="E259" s="91" t="str">
        <f t="shared" si="11"/>
        <v/>
      </c>
      <c r="F259" s="267" t="str">
        <f t="shared" si="12"/>
        <v>否</v>
      </c>
      <c r="G259" s="282" t="str">
        <f t="shared" si="13"/>
        <v>项</v>
      </c>
    </row>
    <row r="260" s="275" customFormat="1" ht="36" hidden="1" customHeight="1" spans="1:7">
      <c r="A260" s="305" t="s">
        <v>1621</v>
      </c>
      <c r="B260" s="298" t="s">
        <v>1622</v>
      </c>
      <c r="C260" s="299"/>
      <c r="D260" s="299"/>
      <c r="E260" s="91" t="str">
        <f t="shared" si="11"/>
        <v/>
      </c>
      <c r="F260" s="267" t="str">
        <f t="shared" si="12"/>
        <v>否</v>
      </c>
      <c r="G260" s="282" t="str">
        <f t="shared" si="13"/>
        <v>项</v>
      </c>
    </row>
    <row r="261" s="275" customFormat="1" ht="36" hidden="1" customHeight="1" spans="1:7">
      <c r="A261" s="305" t="s">
        <v>1623</v>
      </c>
      <c r="B261" s="298" t="s">
        <v>1624</v>
      </c>
      <c r="C261" s="299"/>
      <c r="D261" s="299"/>
      <c r="E261" s="91" t="str">
        <f t="shared" ref="E261:E285" si="14">IFERROR(D261/C261-1,"")</f>
        <v/>
      </c>
      <c r="F261" s="267" t="str">
        <f t="shared" si="12"/>
        <v>否</v>
      </c>
      <c r="G261" s="282" t="str">
        <f t="shared" si="13"/>
        <v>项</v>
      </c>
    </row>
    <row r="262" s="275" customFormat="1" ht="36" hidden="1" customHeight="1" spans="1:7">
      <c r="A262" s="305" t="s">
        <v>1625</v>
      </c>
      <c r="B262" s="298" t="s">
        <v>1626</v>
      </c>
      <c r="C262" s="299"/>
      <c r="D262" s="299"/>
      <c r="E262" s="91" t="str">
        <f t="shared" si="14"/>
        <v/>
      </c>
      <c r="F262" s="267" t="str">
        <f t="shared" si="12"/>
        <v>否</v>
      </c>
      <c r="G262" s="282" t="str">
        <f t="shared" si="13"/>
        <v>项</v>
      </c>
    </row>
    <row r="263" s="275" customFormat="1" ht="36" hidden="1" customHeight="1" spans="1:7">
      <c r="A263" s="305" t="s">
        <v>1627</v>
      </c>
      <c r="B263" s="298" t="s">
        <v>1628</v>
      </c>
      <c r="C263" s="299"/>
      <c r="D263" s="299"/>
      <c r="E263" s="91" t="str">
        <f t="shared" si="14"/>
        <v/>
      </c>
      <c r="F263" s="267" t="str">
        <f t="shared" si="12"/>
        <v>否</v>
      </c>
      <c r="G263" s="282" t="str">
        <f t="shared" si="13"/>
        <v>项</v>
      </c>
    </row>
    <row r="264" s="275" customFormat="1" ht="36" hidden="1" customHeight="1" spans="1:7">
      <c r="A264" s="305" t="s">
        <v>1629</v>
      </c>
      <c r="B264" s="298" t="s">
        <v>1630</v>
      </c>
      <c r="C264" s="299"/>
      <c r="D264" s="299"/>
      <c r="E264" s="91" t="str">
        <f t="shared" si="14"/>
        <v/>
      </c>
      <c r="F264" s="267" t="str">
        <f t="shared" si="12"/>
        <v>否</v>
      </c>
      <c r="G264" s="282" t="str">
        <f t="shared" si="13"/>
        <v>项</v>
      </c>
    </row>
    <row r="265" s="275" customFormat="1" ht="36" hidden="1" customHeight="1" spans="1:7">
      <c r="A265" s="305" t="s">
        <v>1631</v>
      </c>
      <c r="B265" s="298" t="s">
        <v>1632</v>
      </c>
      <c r="C265" s="299"/>
      <c r="D265" s="299"/>
      <c r="E265" s="91" t="str">
        <f t="shared" si="14"/>
        <v/>
      </c>
      <c r="F265" s="267" t="str">
        <f t="shared" si="12"/>
        <v>否</v>
      </c>
      <c r="G265" s="282" t="str">
        <f t="shared" si="13"/>
        <v>项</v>
      </c>
    </row>
    <row r="266" s="275" customFormat="1" ht="36" hidden="1" customHeight="1" spans="1:7">
      <c r="A266" s="305" t="s">
        <v>1633</v>
      </c>
      <c r="B266" s="298" t="s">
        <v>1634</v>
      </c>
      <c r="C266" s="299"/>
      <c r="D266" s="299"/>
      <c r="E266" s="91" t="str">
        <f t="shared" si="14"/>
        <v/>
      </c>
      <c r="F266" s="267" t="str">
        <f t="shared" si="12"/>
        <v>否</v>
      </c>
      <c r="G266" s="282" t="str">
        <f t="shared" si="13"/>
        <v>项</v>
      </c>
    </row>
    <row r="267" s="275" customFormat="1" ht="36" hidden="1" customHeight="1" spans="1:7">
      <c r="A267" s="304" t="s">
        <v>1635</v>
      </c>
      <c r="B267" s="302" t="s">
        <v>1636</v>
      </c>
      <c r="C267" s="303">
        <f>SUM(C268:C273)</f>
        <v>0</v>
      </c>
      <c r="D267" s="303">
        <f>SUM(D268:D273)</f>
        <v>0</v>
      </c>
      <c r="E267" s="87" t="str">
        <f t="shared" si="14"/>
        <v/>
      </c>
      <c r="F267" s="267" t="str">
        <f t="shared" si="12"/>
        <v>否</v>
      </c>
      <c r="G267" s="282" t="str">
        <f t="shared" si="13"/>
        <v>款</v>
      </c>
    </row>
    <row r="268" s="275" customFormat="1" ht="36" hidden="1" customHeight="1" spans="1:7">
      <c r="A268" s="305" t="s">
        <v>1637</v>
      </c>
      <c r="B268" s="298" t="s">
        <v>1638</v>
      </c>
      <c r="C268" s="299"/>
      <c r="D268" s="299"/>
      <c r="E268" s="91" t="str">
        <f t="shared" si="14"/>
        <v/>
      </c>
      <c r="F268" s="267" t="str">
        <f t="shared" si="12"/>
        <v>否</v>
      </c>
      <c r="G268" s="282" t="str">
        <f t="shared" si="13"/>
        <v>项</v>
      </c>
    </row>
    <row r="269" s="275" customFormat="1" ht="36" hidden="1" customHeight="1" spans="1:7">
      <c r="A269" s="305" t="s">
        <v>1639</v>
      </c>
      <c r="B269" s="298" t="s">
        <v>1640</v>
      </c>
      <c r="C269" s="299"/>
      <c r="D269" s="299"/>
      <c r="E269" s="91" t="str">
        <f t="shared" si="14"/>
        <v/>
      </c>
      <c r="F269" s="267" t="str">
        <f t="shared" si="12"/>
        <v>否</v>
      </c>
      <c r="G269" s="282" t="str">
        <f t="shared" si="13"/>
        <v>项</v>
      </c>
    </row>
    <row r="270" s="275" customFormat="1" ht="36" hidden="1" customHeight="1" spans="1:7">
      <c r="A270" s="305" t="s">
        <v>1641</v>
      </c>
      <c r="B270" s="298" t="s">
        <v>1642</v>
      </c>
      <c r="C270" s="299"/>
      <c r="D270" s="299"/>
      <c r="E270" s="91" t="str">
        <f t="shared" si="14"/>
        <v/>
      </c>
      <c r="F270" s="267" t="str">
        <f t="shared" si="12"/>
        <v>否</v>
      </c>
      <c r="G270" s="282" t="str">
        <f t="shared" si="13"/>
        <v>项</v>
      </c>
    </row>
    <row r="271" s="275" customFormat="1" ht="36" hidden="1" customHeight="1" spans="1:7">
      <c r="A271" s="305" t="s">
        <v>1643</v>
      </c>
      <c r="B271" s="298" t="s">
        <v>1644</v>
      </c>
      <c r="C271" s="299"/>
      <c r="D271" s="299"/>
      <c r="E271" s="91" t="str">
        <f t="shared" si="14"/>
        <v/>
      </c>
      <c r="F271" s="267" t="str">
        <f t="shared" si="12"/>
        <v>否</v>
      </c>
      <c r="G271" s="282" t="str">
        <f t="shared" si="13"/>
        <v>项</v>
      </c>
    </row>
    <row r="272" s="275" customFormat="1" ht="36" hidden="1" customHeight="1" spans="1:7">
      <c r="A272" s="305" t="s">
        <v>1645</v>
      </c>
      <c r="B272" s="298" t="s">
        <v>1646</v>
      </c>
      <c r="C272" s="299"/>
      <c r="D272" s="299"/>
      <c r="E272" s="91" t="str">
        <f t="shared" si="14"/>
        <v/>
      </c>
      <c r="F272" s="267" t="str">
        <f t="shared" si="12"/>
        <v>否</v>
      </c>
      <c r="G272" s="282" t="str">
        <f t="shared" si="13"/>
        <v>项</v>
      </c>
    </row>
    <row r="273" s="275" customFormat="1" ht="36" hidden="1" customHeight="1" spans="1:7">
      <c r="A273" s="305" t="s">
        <v>1647</v>
      </c>
      <c r="B273" s="298" t="s">
        <v>1648</v>
      </c>
      <c r="C273" s="299"/>
      <c r="D273" s="299"/>
      <c r="E273" s="91" t="str">
        <f t="shared" si="14"/>
        <v/>
      </c>
      <c r="F273" s="267" t="str">
        <f t="shared" si="12"/>
        <v>否</v>
      </c>
      <c r="G273" s="282" t="str">
        <f t="shared" si="13"/>
        <v>项</v>
      </c>
    </row>
    <row r="274" s="275" customFormat="1" ht="36" customHeight="1" spans="1:7">
      <c r="A274" s="297"/>
      <c r="B274" s="300"/>
      <c r="C274" s="301"/>
      <c r="D274" s="301"/>
      <c r="E274" s="87" t="str">
        <f t="shared" si="14"/>
        <v/>
      </c>
      <c r="F274" s="267" t="str">
        <f>IF(LEN(A274)=3,"是",IF(B274&lt;&gt;"",IF(SUM(C274:D274)&lt;&gt;0,"是","否"),"是"))</f>
        <v>是</v>
      </c>
      <c r="G274" s="282"/>
    </row>
    <row r="275" s="275" customFormat="1" ht="36" customHeight="1" spans="1:7">
      <c r="A275" s="306"/>
      <c r="B275" s="307" t="s">
        <v>1675</v>
      </c>
      <c r="C275" s="296">
        <f>SUM(C4,C32,C20,C43,C101,C136,C188,C192,C218,C235,C253)</f>
        <v>409851</v>
      </c>
      <c r="D275" s="296">
        <f>SUM(D4,D32,D20,D43,D101,D136,D188,D192,D218,D235,D253)+1</f>
        <v>241402</v>
      </c>
      <c r="E275" s="87">
        <f t="shared" si="14"/>
        <v>-0.411</v>
      </c>
      <c r="F275" s="267" t="str">
        <f>IF(LEN(A275)=3,"是",IF(B275&lt;&gt;"",IF(SUM(C275:D275)&lt;&gt;0,"是","否"),"是"))</f>
        <v>是</v>
      </c>
      <c r="G275" s="282"/>
    </row>
    <row r="276" s="275" customFormat="1" ht="36" customHeight="1" spans="1:7">
      <c r="A276" s="308" t="s">
        <v>1651</v>
      </c>
      <c r="B276" s="309" t="s">
        <v>97</v>
      </c>
      <c r="C276" s="86">
        <f>SUM(C277,C280,C281,C282)</f>
        <v>106132</v>
      </c>
      <c r="D276" s="86">
        <f>SUM(D277,D280,D281,D282)</f>
        <v>68244</v>
      </c>
      <c r="E276" s="87">
        <f t="shared" si="14"/>
        <v>-0.357</v>
      </c>
      <c r="F276" s="267" t="str">
        <f t="shared" ref="F275:F285" si="15">IF(LEN(A276)=3,"是",IF(B276&lt;&gt;"",IF(SUM(C276:D276)&lt;&gt;0,"是","否"),"是"))</f>
        <v>是</v>
      </c>
      <c r="G276" s="282"/>
    </row>
    <row r="277" s="275" customFormat="1" ht="36" customHeight="1" spans="1:7">
      <c r="A277" s="308" t="s">
        <v>1652</v>
      </c>
      <c r="B277" s="310" t="s">
        <v>1653</v>
      </c>
      <c r="C277" s="92">
        <f>SUM(C278,C279)</f>
        <v>6915</v>
      </c>
      <c r="D277" s="92">
        <f>SUM(D278,D279)</f>
        <v>5305</v>
      </c>
      <c r="E277" s="91">
        <f t="shared" si="14"/>
        <v>-0.233</v>
      </c>
      <c r="F277" s="267" t="str">
        <f t="shared" si="15"/>
        <v>是</v>
      </c>
      <c r="G277" s="282"/>
    </row>
    <row r="278" s="275" customFormat="1" ht="36" hidden="1" customHeight="1" spans="1:7">
      <c r="A278" s="311" t="s">
        <v>1676</v>
      </c>
      <c r="B278" s="310" t="s">
        <v>1677</v>
      </c>
      <c r="C278" s="92"/>
      <c r="D278" s="92"/>
      <c r="E278" s="91" t="str">
        <f t="shared" si="14"/>
        <v/>
      </c>
      <c r="F278" s="267" t="str">
        <f t="shared" si="15"/>
        <v>否</v>
      </c>
      <c r="G278" s="282"/>
    </row>
    <row r="279" s="275" customFormat="1" ht="36" customHeight="1" spans="1:6">
      <c r="A279" s="312" t="s">
        <v>1654</v>
      </c>
      <c r="B279" s="313" t="s">
        <v>1655</v>
      </c>
      <c r="C279" s="92">
        <v>6915</v>
      </c>
      <c r="D279" s="92">
        <v>5305</v>
      </c>
      <c r="E279" s="91">
        <f t="shared" si="14"/>
        <v>-0.233</v>
      </c>
      <c r="F279" s="267" t="str">
        <f t="shared" si="15"/>
        <v>是</v>
      </c>
    </row>
    <row r="280" s="275" customFormat="1" ht="36" customHeight="1" spans="1:7">
      <c r="A280" s="311" t="s">
        <v>1678</v>
      </c>
      <c r="B280" s="310" t="s">
        <v>1659</v>
      </c>
      <c r="C280" s="92">
        <v>99217</v>
      </c>
      <c r="D280" s="92">
        <v>62939</v>
      </c>
      <c r="E280" s="91">
        <f t="shared" si="14"/>
        <v>-0.366</v>
      </c>
      <c r="F280" s="267" t="str">
        <f t="shared" si="15"/>
        <v>是</v>
      </c>
      <c r="G280" s="282"/>
    </row>
    <row r="281" s="275" customFormat="1" ht="36" customHeight="1" spans="1:7">
      <c r="A281" s="311" t="s">
        <v>1660</v>
      </c>
      <c r="B281" s="310" t="s">
        <v>1661</v>
      </c>
      <c r="C281" s="92"/>
      <c r="D281" s="92"/>
      <c r="E281" s="87" t="str">
        <f t="shared" si="14"/>
        <v/>
      </c>
      <c r="F281" s="267" t="str">
        <f t="shared" si="15"/>
        <v>否</v>
      </c>
      <c r="G281" s="282"/>
    </row>
    <row r="282" ht="18.75" hidden="1" spans="1:7">
      <c r="A282" s="311" t="s">
        <v>1679</v>
      </c>
      <c r="B282" s="314" t="s">
        <v>1680</v>
      </c>
      <c r="C282" s="92"/>
      <c r="D282" s="92"/>
      <c r="E282" s="87" t="str">
        <f t="shared" si="14"/>
        <v/>
      </c>
      <c r="F282" s="267" t="str">
        <f t="shared" si="15"/>
        <v>否</v>
      </c>
      <c r="G282" s="282"/>
    </row>
    <row r="283" ht="36" customHeight="1" spans="1:7">
      <c r="A283" s="308" t="s">
        <v>1662</v>
      </c>
      <c r="B283" s="315" t="s">
        <v>1663</v>
      </c>
      <c r="C283" s="86">
        <v>1200</v>
      </c>
      <c r="D283" s="86">
        <v>4060</v>
      </c>
      <c r="E283" s="87">
        <f t="shared" si="14"/>
        <v>2.383</v>
      </c>
      <c r="F283" s="267" t="str">
        <f t="shared" si="15"/>
        <v>是</v>
      </c>
      <c r="G283" s="282"/>
    </row>
    <row r="284" ht="36" hidden="1" customHeight="1" spans="1:7">
      <c r="A284" s="308"/>
      <c r="B284" s="315" t="s">
        <v>1681</v>
      </c>
      <c r="C284" s="86"/>
      <c r="D284" s="92"/>
      <c r="E284" s="87" t="str">
        <f t="shared" si="14"/>
        <v/>
      </c>
      <c r="F284" s="267" t="str">
        <f t="shared" si="15"/>
        <v>否</v>
      </c>
      <c r="G284" s="282"/>
    </row>
    <row r="285" ht="36" customHeight="1" spans="1:7">
      <c r="A285" s="316"/>
      <c r="B285" s="317" t="s">
        <v>104</v>
      </c>
      <c r="C285" s="86">
        <f>SUM(C275,C276,C283,C284)</f>
        <v>517183</v>
      </c>
      <c r="D285" s="86">
        <f>SUM(D275,D276,D283,D284)</f>
        <v>313706</v>
      </c>
      <c r="E285" s="87">
        <f t="shared" si="14"/>
        <v>-0.393</v>
      </c>
      <c r="F285" s="267" t="str">
        <f t="shared" si="15"/>
        <v>是</v>
      </c>
      <c r="G285" s="282"/>
    </row>
    <row r="286" spans="3:4">
      <c r="C286" s="318"/>
      <c r="D286" s="318"/>
    </row>
    <row r="287" spans="3:4">
      <c r="C287" s="318"/>
      <c r="D287" s="318"/>
    </row>
    <row r="288" spans="3:4">
      <c r="C288" s="318"/>
      <c r="D288" s="318"/>
    </row>
  </sheetData>
  <autoFilter xmlns:etc="http://www.wps.cn/officeDocument/2017/etCustomData" ref="A3:G285" etc:filterBottomFollowUsedRange="0">
    <filterColumn colId="5">
      <customFilters>
        <customFilter operator="equal" val="是"/>
      </customFilters>
    </filterColumn>
    <extLst/>
  </autoFilter>
  <mergeCells count="1">
    <mergeCell ref="B1:E1"/>
  </mergeCells>
  <conditionalFormatting sqref="B282">
    <cfRule type="expression" dxfId="1" priority="10" stopIfTrue="1">
      <formula>"len($A:$A)=3"</formula>
    </cfRule>
  </conditionalFormatting>
  <conditionalFormatting sqref="C282">
    <cfRule type="expression" dxfId="1" priority="4" stopIfTrue="1">
      <formula>"len($A:$A)=3"</formula>
    </cfRule>
  </conditionalFormatting>
  <conditionalFormatting sqref="D282">
    <cfRule type="expression" dxfId="1" priority="3" stopIfTrue="1">
      <formula>"len($A:$A)=3"</formula>
    </cfRule>
  </conditionalFormatting>
  <conditionalFormatting sqref="D283">
    <cfRule type="expression" dxfId="1" priority="1" stopIfTrue="1">
      <formula>"len($A:$A)=3"</formula>
    </cfRule>
  </conditionalFormatting>
  <conditionalFormatting sqref="B283:B284">
    <cfRule type="expression" dxfId="1" priority="8" stopIfTrue="1">
      <formula>"len($A:$A)=3"</formula>
    </cfRule>
  </conditionalFormatting>
  <conditionalFormatting sqref="C283:C284">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theme="5" tint="0.6"/>
  </sheetPr>
  <dimension ref="A1:F17"/>
  <sheetViews>
    <sheetView showGridLines="0" showZeros="0" view="pageBreakPreview" zoomScaleNormal="100" topLeftCell="A6" workbookViewId="0">
      <selection activeCell="A13" sqref="A13"/>
    </sheetView>
  </sheetViews>
  <sheetFormatPr defaultColWidth="9" defaultRowHeight="13.5" outlineLevelCol="5"/>
  <cols>
    <col min="1" max="1" width="52.1333333333333" style="256" customWidth="1"/>
    <col min="2" max="4" width="20.6333333333333" customWidth="1"/>
    <col min="5" max="5" width="9" hidden="1" customWidth="1"/>
  </cols>
  <sheetData>
    <row r="1" s="255" customFormat="1" ht="45" customHeight="1" spans="1:5">
      <c r="A1" s="257" t="s">
        <v>1682</v>
      </c>
      <c r="B1" s="257"/>
      <c r="C1" s="257"/>
      <c r="D1" s="257"/>
      <c r="E1" s="258"/>
    </row>
    <row r="2" ht="20.1" customHeight="1" spans="1:5">
      <c r="A2" s="259"/>
      <c r="B2" s="260"/>
      <c r="C2" s="261"/>
      <c r="D2" s="261" t="s">
        <v>2</v>
      </c>
      <c r="E2" s="256"/>
    </row>
    <row r="3" ht="45" customHeight="1" spans="1:5">
      <c r="A3" s="161" t="s">
        <v>1086</v>
      </c>
      <c r="B3" s="169" t="s">
        <v>106</v>
      </c>
      <c r="C3" s="169" t="s">
        <v>6</v>
      </c>
      <c r="D3" s="169" t="s">
        <v>107</v>
      </c>
      <c r="E3" s="262" t="s">
        <v>8</v>
      </c>
    </row>
    <row r="4" ht="36" customHeight="1" spans="1:6">
      <c r="A4" s="263" t="s">
        <v>1185</v>
      </c>
      <c r="B4" s="264"/>
      <c r="C4" s="264"/>
      <c r="D4" s="265"/>
      <c r="E4" s="266" t="str">
        <f>IF(A4&lt;&gt;"",IF(SUM(B4:C4)&lt;&gt;0,"是","否"),"是")</f>
        <v>否</v>
      </c>
      <c r="F4" s="267"/>
    </row>
    <row r="5" ht="36" customHeight="1" spans="1:5">
      <c r="A5" s="263" t="s">
        <v>1216</v>
      </c>
      <c r="B5" s="264"/>
      <c r="C5" s="264"/>
      <c r="D5" s="265"/>
      <c r="E5" s="266" t="str">
        <f t="shared" ref="E5:E15" si="0">IF(A5&lt;&gt;"",IF(SUM(B5:C5)&lt;&gt;0,"是","否"),"是")</f>
        <v>否</v>
      </c>
    </row>
    <row r="6" ht="36" customHeight="1" spans="1:5">
      <c r="A6" s="263" t="s">
        <v>1236</v>
      </c>
      <c r="B6" s="264"/>
      <c r="C6" s="264"/>
      <c r="D6" s="265"/>
      <c r="E6" s="266" t="str">
        <f t="shared" si="0"/>
        <v>否</v>
      </c>
    </row>
    <row r="7" ht="36" customHeight="1" spans="1:5">
      <c r="A7" s="268" t="s">
        <v>1248</v>
      </c>
      <c r="B7" s="264"/>
      <c r="C7" s="264"/>
      <c r="D7" s="265"/>
      <c r="E7" s="269" t="str">
        <f t="shared" si="0"/>
        <v>否</v>
      </c>
    </row>
    <row r="8" ht="36" customHeight="1" spans="1:5">
      <c r="A8" s="263" t="s">
        <v>1345</v>
      </c>
      <c r="B8" s="264"/>
      <c r="C8" s="264"/>
      <c r="D8" s="265"/>
      <c r="E8" s="266" t="str">
        <f t="shared" si="0"/>
        <v>否</v>
      </c>
    </row>
    <row r="9" ht="36" customHeight="1" spans="1:5">
      <c r="A9" s="263" t="s">
        <v>1385</v>
      </c>
      <c r="B9" s="264"/>
      <c r="C9" s="264"/>
      <c r="D9" s="265"/>
      <c r="E9" s="266" t="str">
        <f t="shared" si="0"/>
        <v>否</v>
      </c>
    </row>
    <row r="10" ht="36" customHeight="1" spans="1:5">
      <c r="A10" s="268" t="s">
        <v>1483</v>
      </c>
      <c r="B10" s="264"/>
      <c r="C10" s="264"/>
      <c r="D10" s="265"/>
      <c r="E10" s="269" t="str">
        <f t="shared" si="0"/>
        <v>否</v>
      </c>
    </row>
    <row r="11" ht="36" customHeight="1" spans="1:5">
      <c r="A11" s="263" t="s">
        <v>1490</v>
      </c>
      <c r="B11" s="264"/>
      <c r="C11" s="264"/>
      <c r="D11" s="265"/>
      <c r="E11" s="266" t="str">
        <f t="shared" si="0"/>
        <v>否</v>
      </c>
    </row>
    <row r="12" ht="36" customHeight="1" spans="1:5">
      <c r="A12" s="268" t="s">
        <v>1540</v>
      </c>
      <c r="B12" s="264"/>
      <c r="C12" s="264"/>
      <c r="D12" s="265"/>
      <c r="E12" s="269" t="str">
        <f t="shared" si="0"/>
        <v>否</v>
      </c>
    </row>
    <row r="13" ht="36" customHeight="1" spans="1:5">
      <c r="A13" s="268" t="s">
        <v>1573</v>
      </c>
      <c r="B13" s="264"/>
      <c r="C13" s="264"/>
      <c r="D13" s="265"/>
      <c r="E13" s="269" t="str">
        <f t="shared" si="0"/>
        <v>否</v>
      </c>
    </row>
    <row r="14" ht="36" customHeight="1" spans="1:5">
      <c r="A14" s="268" t="s">
        <v>1608</v>
      </c>
      <c r="B14" s="264"/>
      <c r="C14" s="264"/>
      <c r="D14" s="265"/>
      <c r="E14" s="269" t="str">
        <f t="shared" si="0"/>
        <v>否</v>
      </c>
    </row>
    <row r="15" ht="36" customHeight="1" spans="1:5">
      <c r="A15" s="270" t="s">
        <v>1683</v>
      </c>
      <c r="B15" s="264"/>
      <c r="C15" s="264"/>
      <c r="D15" s="265"/>
      <c r="E15" s="269"/>
    </row>
    <row r="16" ht="36" customHeight="1" spans="1:5">
      <c r="A16" s="271" t="s">
        <v>1110</v>
      </c>
      <c r="B16" s="271"/>
      <c r="C16" s="271"/>
      <c r="D16" s="271"/>
      <c r="E16" s="266" t="str">
        <f>IF(A15&lt;&gt;"",IF(SUM(B16:C16)&lt;&gt;0,"是","否"),"是")</f>
        <v>否</v>
      </c>
    </row>
    <row r="17" ht="36" customHeight="1" spans="1:5">
      <c r="A17" s="272"/>
      <c r="B17" s="273"/>
      <c r="C17" s="273"/>
      <c r="D17" s="274"/>
      <c r="E17" s="266"/>
    </row>
  </sheetData>
  <mergeCells count="2">
    <mergeCell ref="A1:D1"/>
    <mergeCell ref="A16:D16"/>
  </mergeCells>
  <conditionalFormatting sqref="E4:E17">
    <cfRule type="cellIs" dxfId="2" priority="2" stopIfTrue="1" operator="lessThan">
      <formula>0</formula>
    </cfRule>
  </conditionalFormatting>
  <conditionalFormatting sqref="E13:E17">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tabColor theme="8" tint="0.6"/>
  </sheetPr>
  <dimension ref="A1:E54"/>
  <sheetViews>
    <sheetView showGridLines="0" showZeros="0" view="pageBreakPreview" zoomScaleNormal="100" workbookViewId="0">
      <selection activeCell="A23" sqref="$A23:$XFD36"/>
    </sheetView>
  </sheetViews>
  <sheetFormatPr defaultColWidth="9" defaultRowHeight="14.25" outlineLevelCol="4"/>
  <cols>
    <col min="1" max="1" width="50.775" style="216" customWidth="1"/>
    <col min="2" max="4" width="20.6333333333333" style="216" customWidth="1"/>
    <col min="5" max="5" width="4.21666666666667" style="216" hidden="1" customWidth="1"/>
    <col min="6" max="6" width="13.775" style="216"/>
    <col min="7" max="16384" width="9" style="216"/>
  </cols>
  <sheetData>
    <row r="1" ht="45" customHeight="1" spans="1:4">
      <c r="A1" s="165" t="s">
        <v>1684</v>
      </c>
      <c r="B1" s="165"/>
      <c r="C1" s="165"/>
      <c r="D1" s="165"/>
    </row>
    <row r="2" ht="20.1" customHeight="1" spans="1:4">
      <c r="A2" s="236"/>
      <c r="B2" s="237"/>
      <c r="C2" s="238"/>
      <c r="D2" s="239" t="s">
        <v>1685</v>
      </c>
    </row>
    <row r="3" ht="45" customHeight="1" spans="1:5">
      <c r="A3" s="190" t="s">
        <v>1686</v>
      </c>
      <c r="B3" s="82" t="s">
        <v>5</v>
      </c>
      <c r="C3" s="82" t="s">
        <v>6</v>
      </c>
      <c r="D3" s="82" t="s">
        <v>7</v>
      </c>
      <c r="E3" s="216" t="s">
        <v>8</v>
      </c>
    </row>
    <row r="4" ht="36" customHeight="1" spans="1:5">
      <c r="A4" s="156" t="s">
        <v>1687</v>
      </c>
      <c r="B4" s="240">
        <f>SUM(B5:B22)</f>
        <v>11777</v>
      </c>
      <c r="C4" s="240">
        <f>SUM(C5:C22)</f>
        <v>1123</v>
      </c>
      <c r="D4" s="87">
        <f>IFERROR(C4/B4-1,"")</f>
        <v>-0.905</v>
      </c>
      <c r="E4" s="241" t="str">
        <f t="shared" ref="E4:E41" si="0">IF(A4&lt;&gt;"",IF(SUM(B4:C4)&lt;&gt;0,"是","否"),"是")</f>
        <v>是</v>
      </c>
    </row>
    <row r="5" ht="36" hidden="1" customHeight="1" spans="1:5">
      <c r="A5" s="229" t="s">
        <v>1688</v>
      </c>
      <c r="B5" s="242"/>
      <c r="C5" s="243"/>
      <c r="D5" s="87" t="str">
        <f t="shared" ref="D5:D19" si="1">IFERROR(C5/B5-1,"")</f>
        <v/>
      </c>
      <c r="E5" s="241" t="str">
        <f t="shared" si="0"/>
        <v>否</v>
      </c>
    </row>
    <row r="6" ht="36" hidden="1" customHeight="1" spans="1:5">
      <c r="A6" s="229" t="s">
        <v>1689</v>
      </c>
      <c r="B6" s="242"/>
      <c r="C6" s="242"/>
      <c r="D6" s="87" t="str">
        <f t="shared" si="1"/>
        <v/>
      </c>
      <c r="E6" s="241" t="str">
        <f t="shared" si="0"/>
        <v>否</v>
      </c>
    </row>
    <row r="7" ht="36" hidden="1" customHeight="1" spans="1:5">
      <c r="A7" s="229" t="s">
        <v>1690</v>
      </c>
      <c r="B7" s="244"/>
      <c r="C7" s="243"/>
      <c r="D7" s="87" t="str">
        <f t="shared" si="1"/>
        <v/>
      </c>
      <c r="E7" s="241" t="str">
        <f t="shared" si="0"/>
        <v>否</v>
      </c>
    </row>
    <row r="8" ht="36" hidden="1" customHeight="1" spans="1:5">
      <c r="A8" s="229" t="s">
        <v>1691</v>
      </c>
      <c r="B8" s="242"/>
      <c r="C8" s="243"/>
      <c r="D8" s="87" t="str">
        <f t="shared" si="1"/>
        <v/>
      </c>
      <c r="E8" s="241" t="str">
        <f t="shared" si="0"/>
        <v>否</v>
      </c>
    </row>
    <row r="9" ht="36" hidden="1" customHeight="1" spans="1:5">
      <c r="A9" s="229" t="s">
        <v>1692</v>
      </c>
      <c r="B9" s="244"/>
      <c r="C9" s="243"/>
      <c r="D9" s="87" t="str">
        <f t="shared" si="1"/>
        <v/>
      </c>
      <c r="E9" s="241" t="str">
        <f t="shared" si="0"/>
        <v>否</v>
      </c>
    </row>
    <row r="10" ht="36" hidden="1" customHeight="1" spans="1:5">
      <c r="A10" s="229" t="s">
        <v>1693</v>
      </c>
      <c r="B10" s="242"/>
      <c r="C10" s="243"/>
      <c r="D10" s="87" t="str">
        <f t="shared" si="1"/>
        <v/>
      </c>
      <c r="E10" s="241" t="str">
        <f t="shared" si="0"/>
        <v>否</v>
      </c>
    </row>
    <row r="11" ht="36" hidden="1" customHeight="1" spans="1:5">
      <c r="A11" s="229" t="s">
        <v>1694</v>
      </c>
      <c r="B11" s="242"/>
      <c r="C11" s="243"/>
      <c r="D11" s="87" t="str">
        <f t="shared" si="1"/>
        <v/>
      </c>
      <c r="E11" s="241" t="str">
        <f t="shared" si="0"/>
        <v>否</v>
      </c>
    </row>
    <row r="12" ht="36" hidden="1" customHeight="1" spans="1:5">
      <c r="A12" s="229" t="s">
        <v>1695</v>
      </c>
      <c r="B12" s="242"/>
      <c r="C12" s="243"/>
      <c r="D12" s="87" t="str">
        <f t="shared" si="1"/>
        <v/>
      </c>
      <c r="E12" s="241" t="str">
        <f t="shared" si="0"/>
        <v>否</v>
      </c>
    </row>
    <row r="13" ht="36" hidden="1" customHeight="1" spans="1:5">
      <c r="A13" s="229" t="s">
        <v>1696</v>
      </c>
      <c r="B13" s="245"/>
      <c r="C13" s="242"/>
      <c r="D13" s="87" t="str">
        <f t="shared" si="1"/>
        <v/>
      </c>
      <c r="E13" s="241" t="str">
        <f t="shared" si="0"/>
        <v>否</v>
      </c>
    </row>
    <row r="14" ht="36" hidden="1" customHeight="1" spans="1:5">
      <c r="A14" s="229" t="s">
        <v>1697</v>
      </c>
      <c r="B14" s="245"/>
      <c r="C14" s="243"/>
      <c r="D14" s="87" t="str">
        <f t="shared" si="1"/>
        <v/>
      </c>
      <c r="E14" s="241" t="str">
        <f t="shared" si="0"/>
        <v>否</v>
      </c>
    </row>
    <row r="15" ht="36" hidden="1" customHeight="1" spans="1:5">
      <c r="A15" s="229" t="s">
        <v>1698</v>
      </c>
      <c r="B15" s="245"/>
      <c r="C15" s="246"/>
      <c r="D15" s="87" t="str">
        <f t="shared" si="1"/>
        <v/>
      </c>
      <c r="E15" s="241" t="str">
        <f t="shared" si="0"/>
        <v>否</v>
      </c>
    </row>
    <row r="16" ht="36" hidden="1" customHeight="1" spans="1:5">
      <c r="A16" s="229" t="s">
        <v>1699</v>
      </c>
      <c r="B16" s="245"/>
      <c r="C16" s="246"/>
      <c r="D16" s="87" t="str">
        <f t="shared" si="1"/>
        <v/>
      </c>
      <c r="E16" s="241" t="str">
        <f t="shared" si="0"/>
        <v>否</v>
      </c>
    </row>
    <row r="17" ht="36" hidden="1" customHeight="1" spans="1:5">
      <c r="A17" s="229" t="s">
        <v>1700</v>
      </c>
      <c r="B17" s="242"/>
      <c r="C17" s="243"/>
      <c r="D17" s="87" t="str">
        <f t="shared" si="1"/>
        <v/>
      </c>
      <c r="E17" s="241" t="str">
        <f t="shared" si="0"/>
        <v>否</v>
      </c>
    </row>
    <row r="18" ht="36" hidden="1" customHeight="1" spans="1:5">
      <c r="A18" s="229" t="s">
        <v>1701</v>
      </c>
      <c r="B18" s="245"/>
      <c r="C18" s="246"/>
      <c r="D18" s="87" t="str">
        <f t="shared" si="1"/>
        <v/>
      </c>
      <c r="E18" s="241" t="str">
        <f t="shared" si="0"/>
        <v>否</v>
      </c>
    </row>
    <row r="19" ht="36" hidden="1" customHeight="1" spans="1:5">
      <c r="A19" s="229" t="s">
        <v>1702</v>
      </c>
      <c r="B19" s="245"/>
      <c r="C19" s="246"/>
      <c r="D19" s="87" t="str">
        <f t="shared" si="1"/>
        <v/>
      </c>
      <c r="E19" s="241" t="str">
        <f t="shared" si="0"/>
        <v>否</v>
      </c>
    </row>
    <row r="20" ht="36" hidden="1" customHeight="1" spans="1:5">
      <c r="A20" s="229" t="s">
        <v>1703</v>
      </c>
      <c r="B20" s="242"/>
      <c r="C20" s="246"/>
      <c r="D20" s="247" t="str">
        <f>IF(B20&gt;0,C20/B20-1,IF(B20&lt;0,-(C20/B20-1),""))</f>
        <v/>
      </c>
      <c r="E20" s="241" t="str">
        <f t="shared" si="0"/>
        <v>否</v>
      </c>
    </row>
    <row r="21" ht="36" hidden="1" customHeight="1" spans="1:5">
      <c r="A21" s="229" t="s">
        <v>1704</v>
      </c>
      <c r="B21" s="245"/>
      <c r="C21" s="243"/>
      <c r="D21" s="87" t="str">
        <f t="shared" ref="D21:D39" si="2">IFERROR(C21/B21-1,"")</f>
        <v/>
      </c>
      <c r="E21" s="241" t="str">
        <f t="shared" si="0"/>
        <v>否</v>
      </c>
    </row>
    <row r="22" ht="36" customHeight="1" spans="1:5">
      <c r="A22" s="229" t="s">
        <v>1705</v>
      </c>
      <c r="B22" s="245">
        <v>11777</v>
      </c>
      <c r="C22" s="243">
        <v>1123</v>
      </c>
      <c r="D22" s="91">
        <f t="shared" si="2"/>
        <v>-0.905</v>
      </c>
      <c r="E22" s="241" t="str">
        <f t="shared" si="0"/>
        <v>是</v>
      </c>
    </row>
    <row r="23" ht="36" hidden="1" customHeight="1" spans="1:5">
      <c r="A23" s="156" t="s">
        <v>1706</v>
      </c>
      <c r="B23" s="240">
        <f>SUM(B24:B27)</f>
        <v>0</v>
      </c>
      <c r="C23" s="240">
        <f>SUM(C24:C27)</f>
        <v>0</v>
      </c>
      <c r="D23" s="87" t="str">
        <f t="shared" si="2"/>
        <v/>
      </c>
      <c r="E23" s="241" t="str">
        <f t="shared" si="0"/>
        <v>否</v>
      </c>
    </row>
    <row r="24" ht="36" hidden="1" customHeight="1" spans="1:5">
      <c r="A24" s="175" t="s">
        <v>1707</v>
      </c>
      <c r="B24" s="245"/>
      <c r="C24" s="243"/>
      <c r="D24" s="87" t="str">
        <f t="shared" si="2"/>
        <v/>
      </c>
      <c r="E24" s="241" t="str">
        <f t="shared" si="0"/>
        <v>否</v>
      </c>
    </row>
    <row r="25" ht="36" hidden="1" customHeight="1" spans="1:5">
      <c r="A25" s="175" t="s">
        <v>1708</v>
      </c>
      <c r="B25" s="245"/>
      <c r="C25" s="243"/>
      <c r="D25" s="87" t="str">
        <f t="shared" si="2"/>
        <v/>
      </c>
      <c r="E25" s="241" t="str">
        <f t="shared" si="0"/>
        <v>否</v>
      </c>
    </row>
    <row r="26" ht="36" hidden="1" customHeight="1" spans="1:5">
      <c r="A26" s="175" t="s">
        <v>1709</v>
      </c>
      <c r="B26" s="245"/>
      <c r="C26" s="243"/>
      <c r="D26" s="87" t="str">
        <f t="shared" si="2"/>
        <v/>
      </c>
      <c r="E26" s="241" t="str">
        <f t="shared" si="0"/>
        <v>否</v>
      </c>
    </row>
    <row r="27" ht="36" hidden="1" customHeight="1" spans="1:5">
      <c r="A27" s="175" t="s">
        <v>1710</v>
      </c>
      <c r="B27" s="245"/>
      <c r="C27" s="243"/>
      <c r="D27" s="87" t="str">
        <f t="shared" si="2"/>
        <v/>
      </c>
      <c r="E27" s="241" t="str">
        <f t="shared" si="0"/>
        <v>否</v>
      </c>
    </row>
    <row r="28" ht="36" hidden="1" customHeight="1" spans="1:5">
      <c r="A28" s="156" t="s">
        <v>1711</v>
      </c>
      <c r="B28" s="240">
        <f>SUM(B29:B31)</f>
        <v>0</v>
      </c>
      <c r="C28" s="240">
        <f>SUM(C29:C31)</f>
        <v>0</v>
      </c>
      <c r="D28" s="87" t="str">
        <f t="shared" si="2"/>
        <v/>
      </c>
      <c r="E28" s="241" t="str">
        <f t="shared" si="0"/>
        <v>否</v>
      </c>
    </row>
    <row r="29" ht="36" hidden="1" customHeight="1" spans="1:5">
      <c r="A29" s="175" t="s">
        <v>1712</v>
      </c>
      <c r="B29" s="245"/>
      <c r="C29" s="243"/>
      <c r="D29" s="87" t="str">
        <f t="shared" si="2"/>
        <v/>
      </c>
      <c r="E29" s="241" t="str">
        <f t="shared" si="0"/>
        <v>否</v>
      </c>
    </row>
    <row r="30" ht="36" hidden="1" customHeight="1" spans="1:5">
      <c r="A30" s="175" t="s">
        <v>1713</v>
      </c>
      <c r="B30" s="242"/>
      <c r="C30" s="243"/>
      <c r="D30" s="87" t="str">
        <f t="shared" si="2"/>
        <v/>
      </c>
      <c r="E30" s="241" t="str">
        <f t="shared" si="0"/>
        <v>否</v>
      </c>
    </row>
    <row r="31" ht="36" hidden="1" customHeight="1" spans="1:5">
      <c r="A31" s="175" t="s">
        <v>1714</v>
      </c>
      <c r="B31" s="245"/>
      <c r="C31" s="243"/>
      <c r="D31" s="87" t="str">
        <f t="shared" si="2"/>
        <v/>
      </c>
      <c r="E31" s="241" t="str">
        <f t="shared" si="0"/>
        <v>否</v>
      </c>
    </row>
    <row r="32" ht="36" hidden="1" customHeight="1" spans="1:5">
      <c r="A32" s="156" t="s">
        <v>1715</v>
      </c>
      <c r="B32" s="240">
        <f>SUM(B33:B35)</f>
        <v>0</v>
      </c>
      <c r="C32" s="240">
        <f>SUM(C33:C35)</f>
        <v>0</v>
      </c>
      <c r="D32" s="87" t="str">
        <f t="shared" si="2"/>
        <v/>
      </c>
      <c r="E32" s="241" t="str">
        <f t="shared" si="0"/>
        <v>否</v>
      </c>
    </row>
    <row r="33" ht="36" hidden="1" customHeight="1" spans="1:5">
      <c r="A33" s="175" t="s">
        <v>1716</v>
      </c>
      <c r="B33" s="242"/>
      <c r="C33" s="248"/>
      <c r="D33" s="87" t="str">
        <f t="shared" si="2"/>
        <v/>
      </c>
      <c r="E33" s="241" t="str">
        <f t="shared" si="0"/>
        <v>否</v>
      </c>
    </row>
    <row r="34" ht="36" hidden="1" customHeight="1" spans="1:5">
      <c r="A34" s="175" t="s">
        <v>1717</v>
      </c>
      <c r="B34" s="245"/>
      <c r="C34" s="248"/>
      <c r="D34" s="87" t="str">
        <f t="shared" si="2"/>
        <v/>
      </c>
      <c r="E34" s="241" t="str">
        <f t="shared" si="0"/>
        <v>否</v>
      </c>
    </row>
    <row r="35" ht="36" hidden="1" customHeight="1" spans="1:5">
      <c r="A35" s="175" t="s">
        <v>1718</v>
      </c>
      <c r="B35" s="245"/>
      <c r="C35" s="246"/>
      <c r="D35" s="87" t="str">
        <f t="shared" si="2"/>
        <v/>
      </c>
      <c r="E35" s="241" t="str">
        <f t="shared" si="0"/>
        <v>否</v>
      </c>
    </row>
    <row r="36" ht="36" hidden="1" customHeight="1" spans="1:5">
      <c r="A36" s="156" t="s">
        <v>1719</v>
      </c>
      <c r="B36" s="249"/>
      <c r="C36" s="250"/>
      <c r="D36" s="87" t="str">
        <f t="shared" si="2"/>
        <v/>
      </c>
      <c r="E36" s="241" t="str">
        <f t="shared" si="0"/>
        <v>否</v>
      </c>
    </row>
    <row r="37" ht="36" customHeight="1" spans="1:5">
      <c r="A37" s="251" t="s">
        <v>1720</v>
      </c>
      <c r="B37" s="240">
        <f>SUM(B4,B23,B28,B32,B36)</f>
        <v>11777</v>
      </c>
      <c r="C37" s="240">
        <f>SUM(C4,C23,C28,C32,C36)</f>
        <v>1123</v>
      </c>
      <c r="D37" s="87">
        <f t="shared" si="2"/>
        <v>-0.905</v>
      </c>
      <c r="E37" s="241" t="str">
        <f t="shared" si="0"/>
        <v>是</v>
      </c>
    </row>
    <row r="38" ht="36" customHeight="1" spans="1:5">
      <c r="A38" s="252" t="s">
        <v>36</v>
      </c>
      <c r="B38" s="242">
        <v>229</v>
      </c>
      <c r="C38" s="248">
        <v>229</v>
      </c>
      <c r="D38" s="87">
        <f t="shared" si="2"/>
        <v>0</v>
      </c>
      <c r="E38" s="241" t="str">
        <f t="shared" si="0"/>
        <v>是</v>
      </c>
    </row>
    <row r="39" ht="36" customHeight="1" spans="1:5">
      <c r="A39" s="208" t="s">
        <v>1721</v>
      </c>
      <c r="B39" s="240">
        <v>326</v>
      </c>
      <c r="C39" s="250">
        <v>213</v>
      </c>
      <c r="D39" s="87">
        <f t="shared" si="2"/>
        <v>-0.347</v>
      </c>
      <c r="E39" s="241" t="str">
        <f t="shared" si="0"/>
        <v>是</v>
      </c>
    </row>
    <row r="40" ht="36" hidden="1" customHeight="1" spans="1:5">
      <c r="A40" s="253" t="s">
        <v>1722</v>
      </c>
      <c r="B40" s="242"/>
      <c r="C40" s="248"/>
      <c r="D40" s="254"/>
      <c r="E40" s="241" t="str">
        <f t="shared" si="0"/>
        <v>否</v>
      </c>
    </row>
    <row r="41" ht="36" customHeight="1" spans="1:5">
      <c r="A41" s="251" t="s">
        <v>44</v>
      </c>
      <c r="B41" s="240">
        <f>SUM(B37:B39)</f>
        <v>12332</v>
      </c>
      <c r="C41" s="240">
        <f>SUM(C37:C39)</f>
        <v>1565</v>
      </c>
      <c r="D41" s="87">
        <f>IFERROR(C41/B41-1,"")</f>
        <v>-0.873</v>
      </c>
      <c r="E41" s="241" t="str">
        <f t="shared" si="0"/>
        <v>是</v>
      </c>
    </row>
    <row r="42" spans="2:2">
      <c r="B42" s="235"/>
    </row>
    <row r="43" spans="2:3">
      <c r="B43" s="235"/>
      <c r="C43" s="235"/>
    </row>
    <row r="44" spans="2:2">
      <c r="B44" s="235"/>
    </row>
    <row r="45" spans="2:3">
      <c r="B45" s="235"/>
      <c r="C45" s="235"/>
    </row>
    <row r="46" spans="2:2">
      <c r="B46" s="235"/>
    </row>
    <row r="47" spans="2:2">
      <c r="B47" s="235"/>
    </row>
    <row r="48" spans="2:3">
      <c r="B48" s="235"/>
      <c r="C48" s="235"/>
    </row>
    <row r="49" spans="2:2">
      <c r="B49" s="235"/>
    </row>
    <row r="50" spans="2:2">
      <c r="B50" s="235"/>
    </row>
    <row r="51" spans="2:2">
      <c r="B51" s="235"/>
    </row>
    <row r="52" spans="2:2">
      <c r="B52" s="235"/>
    </row>
    <row r="53" spans="2:3">
      <c r="B53" s="235"/>
      <c r="C53" s="235"/>
    </row>
    <row r="54" spans="2:2">
      <c r="B54" s="235"/>
    </row>
  </sheetData>
  <autoFilter xmlns:etc="http://www.wps.cn/officeDocument/2017/etCustomData" ref="A3:E41" etc:filterBottomFollowUsedRange="0">
    <filterColumn colId="4">
      <customFilters>
        <customFilter operator="equal" val="是"/>
      </customFilters>
    </filterColumn>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5">
    <tabColor theme="8" tint="0.6"/>
  </sheetPr>
  <dimension ref="A1:E41"/>
  <sheetViews>
    <sheetView showGridLines="0" showZeros="0" view="pageBreakPreview" zoomScaleNormal="100" workbookViewId="0">
      <selection activeCell="A17" sqref="$A17:$XFD21"/>
    </sheetView>
  </sheetViews>
  <sheetFormatPr defaultColWidth="9" defaultRowHeight="14.25" outlineLevelCol="4"/>
  <cols>
    <col min="1" max="1" width="50.775" style="183" customWidth="1"/>
    <col min="2" max="2" width="20.6333333333333" style="183" customWidth="1"/>
    <col min="3" max="3" width="20.6333333333333" style="216" customWidth="1"/>
    <col min="4" max="4" width="20.6333333333333" style="183" customWidth="1"/>
    <col min="5" max="5" width="4.775" style="183" hidden="1" customWidth="1"/>
    <col min="6" max="16384" width="9" style="183"/>
  </cols>
  <sheetData>
    <row r="1" ht="45" customHeight="1" spans="1:5">
      <c r="A1" s="217" t="s">
        <v>1723</v>
      </c>
      <c r="B1" s="217"/>
      <c r="C1" s="217"/>
      <c r="D1" s="217"/>
      <c r="E1" s="218"/>
    </row>
    <row r="2" ht="20.1" customHeight="1" spans="1:5">
      <c r="A2" s="219"/>
      <c r="B2" s="219"/>
      <c r="C2" s="219"/>
      <c r="D2" s="220" t="s">
        <v>2</v>
      </c>
      <c r="E2" s="221"/>
    </row>
    <row r="3" ht="45" customHeight="1" spans="1:5">
      <c r="A3" s="222" t="s">
        <v>4</v>
      </c>
      <c r="B3" s="169" t="s">
        <v>5</v>
      </c>
      <c r="C3" s="169" t="s">
        <v>6</v>
      </c>
      <c r="D3" s="169" t="s">
        <v>7</v>
      </c>
      <c r="E3" s="223" t="s">
        <v>8</v>
      </c>
    </row>
    <row r="4" ht="35.1" customHeight="1" spans="1:5">
      <c r="A4" s="156" t="s">
        <v>1724</v>
      </c>
      <c r="B4" s="224">
        <f>SUM(B5:B10)</f>
        <v>342</v>
      </c>
      <c r="C4" s="224">
        <f>SUM(C5:C10)</f>
        <v>442</v>
      </c>
      <c r="D4" s="87">
        <f>IFERROR(C4/B4-1,"")</f>
        <v>0.292</v>
      </c>
      <c r="E4" s="225" t="str">
        <f t="shared" ref="E4:E28" si="0">IF(A4&lt;&gt;"",IF(SUM(B4:C4)&lt;&gt;0,"是","否"),"是")</f>
        <v>是</v>
      </c>
    </row>
    <row r="5" ht="35.1" hidden="1" customHeight="1" spans="1:5">
      <c r="A5" s="158" t="s">
        <v>1725</v>
      </c>
      <c r="B5" s="226"/>
      <c r="C5" s="226"/>
      <c r="D5" s="87" t="str">
        <f>IFERROR(C5/B5-1,"")</f>
        <v/>
      </c>
      <c r="E5" s="225" t="str">
        <f t="shared" si="0"/>
        <v>否</v>
      </c>
    </row>
    <row r="6" ht="35.1" hidden="1" customHeight="1" spans="1:5">
      <c r="A6" s="158" t="s">
        <v>1726</v>
      </c>
      <c r="B6" s="226"/>
      <c r="C6" s="226"/>
      <c r="D6" s="87" t="str">
        <f>IFERROR(C6/B6-1,"")</f>
        <v/>
      </c>
      <c r="E6" s="225" t="str">
        <f t="shared" si="0"/>
        <v>否</v>
      </c>
    </row>
    <row r="7" ht="35.1" customHeight="1" spans="1:5">
      <c r="A7" s="158" t="s">
        <v>1727</v>
      </c>
      <c r="B7" s="226">
        <v>342</v>
      </c>
      <c r="C7" s="226">
        <v>442</v>
      </c>
      <c r="D7" s="87">
        <f>IFERROR(C7/B7-1,"")</f>
        <v>0.292</v>
      </c>
      <c r="E7" s="225" t="str">
        <f t="shared" si="0"/>
        <v>是</v>
      </c>
    </row>
    <row r="8" ht="35.1" hidden="1" customHeight="1" spans="1:5">
      <c r="A8" s="158" t="s">
        <v>1728</v>
      </c>
      <c r="B8" s="226"/>
      <c r="C8" s="226"/>
      <c r="D8" s="87" t="str">
        <f>IFERROR(C8/B8-1,"")</f>
        <v/>
      </c>
      <c r="E8" s="225" t="str">
        <f t="shared" si="0"/>
        <v>否</v>
      </c>
    </row>
    <row r="9" ht="35.1" hidden="1" customHeight="1" spans="1:5">
      <c r="A9" s="158" t="s">
        <v>1729</v>
      </c>
      <c r="B9" s="227"/>
      <c r="C9" s="227"/>
      <c r="D9" s="193" t="str">
        <f>IF(B9&gt;0,C9/B9-1,IF(B9&lt;0,-(C9/B9-1),""))</f>
        <v/>
      </c>
      <c r="E9" s="225" t="str">
        <f t="shared" si="0"/>
        <v>否</v>
      </c>
    </row>
    <row r="10" ht="35.1" hidden="1" customHeight="1" spans="1:5">
      <c r="A10" s="158" t="s">
        <v>1730</v>
      </c>
      <c r="B10" s="226"/>
      <c r="C10" s="226"/>
      <c r="D10" s="87" t="str">
        <f>IFERROR(C10/B10-1,"")</f>
        <v/>
      </c>
      <c r="E10" s="225" t="str">
        <f t="shared" si="0"/>
        <v>否</v>
      </c>
    </row>
    <row r="11" ht="35.1" customHeight="1" spans="1:5">
      <c r="A11" s="156" t="s">
        <v>1731</v>
      </c>
      <c r="B11" s="228">
        <f>SUM(B12:B16)</f>
        <v>0</v>
      </c>
      <c r="C11" s="228">
        <f>SUM(C12:C16)</f>
        <v>1123</v>
      </c>
      <c r="D11" s="87" t="str">
        <f>IFERROR(C11/B11-1,"")</f>
        <v/>
      </c>
      <c r="E11" s="225" t="str">
        <f t="shared" si="0"/>
        <v>是</v>
      </c>
    </row>
    <row r="12" ht="35.1" hidden="1" customHeight="1" spans="1:5">
      <c r="A12" s="158" t="s">
        <v>1732</v>
      </c>
      <c r="B12" s="226"/>
      <c r="C12" s="226"/>
      <c r="D12" s="87" t="str">
        <f>IFERROR(C12/B12-1,"")</f>
        <v/>
      </c>
      <c r="E12" s="225" t="str">
        <f t="shared" si="0"/>
        <v>否</v>
      </c>
    </row>
    <row r="13" ht="35.1" hidden="1" customHeight="1" spans="1:5">
      <c r="A13" s="158" t="s">
        <v>1733</v>
      </c>
      <c r="B13" s="226"/>
      <c r="C13" s="226"/>
      <c r="D13" s="87" t="str">
        <f>IFERROR(C13/B13-1,"")</f>
        <v/>
      </c>
      <c r="E13" s="225" t="str">
        <f t="shared" si="0"/>
        <v>否</v>
      </c>
    </row>
    <row r="14" ht="35.1" hidden="1" customHeight="1" spans="1:5">
      <c r="A14" s="158" t="s">
        <v>1734</v>
      </c>
      <c r="B14" s="227"/>
      <c r="C14" s="227"/>
      <c r="D14" s="193" t="str">
        <f>IF(B14&gt;0,C14/B14-1,IF(B14&lt;0,-(C14/B14-1),""))</f>
        <v/>
      </c>
      <c r="E14" s="225" t="str">
        <f t="shared" si="0"/>
        <v>否</v>
      </c>
    </row>
    <row r="15" ht="35.1" hidden="1" customHeight="1" spans="1:5">
      <c r="A15" s="158" t="s">
        <v>1735</v>
      </c>
      <c r="B15" s="227"/>
      <c r="C15" s="227"/>
      <c r="D15" s="193" t="str">
        <f>IF(B15&gt;0,C15/B15-1,IF(B15&lt;0,-(C15/B15-1),""))</f>
        <v/>
      </c>
      <c r="E15" s="225" t="str">
        <f t="shared" si="0"/>
        <v>否</v>
      </c>
    </row>
    <row r="16" ht="35.1" customHeight="1" spans="1:5">
      <c r="A16" s="158" t="s">
        <v>1736</v>
      </c>
      <c r="B16" s="226"/>
      <c r="C16" s="226">
        <v>1123</v>
      </c>
      <c r="D16" s="87" t="str">
        <f t="shared" ref="D16:D24" si="1">IFERROR(C16/B16-1,"")</f>
        <v/>
      </c>
      <c r="E16" s="225" t="str">
        <f t="shared" si="0"/>
        <v>是</v>
      </c>
    </row>
    <row r="17" s="215" customFormat="1" ht="35.1" hidden="1" customHeight="1" spans="1:5">
      <c r="A17" s="156" t="s">
        <v>1737</v>
      </c>
      <c r="B17" s="228">
        <f>SUM(B18)</f>
        <v>0</v>
      </c>
      <c r="C17" s="228">
        <f>SUM(C18)</f>
        <v>0</v>
      </c>
      <c r="D17" s="87" t="str">
        <f t="shared" si="1"/>
        <v/>
      </c>
      <c r="E17" s="225" t="str">
        <f t="shared" si="0"/>
        <v>否</v>
      </c>
    </row>
    <row r="18" ht="35.1" hidden="1" customHeight="1" spans="1:5">
      <c r="A18" s="158" t="s">
        <v>1738</v>
      </c>
      <c r="B18" s="226"/>
      <c r="C18" s="226"/>
      <c r="D18" s="87" t="str">
        <f t="shared" si="1"/>
        <v/>
      </c>
      <c r="E18" s="225" t="str">
        <f t="shared" si="0"/>
        <v>否</v>
      </c>
    </row>
    <row r="19" ht="35.1" hidden="1" customHeight="1" spans="1:5">
      <c r="A19" s="156" t="s">
        <v>1739</v>
      </c>
      <c r="B19" s="228">
        <f>SUM(B20)</f>
        <v>0</v>
      </c>
      <c r="C19" s="228">
        <f>SUM(C20)</f>
        <v>0</v>
      </c>
      <c r="D19" s="87" t="str">
        <f t="shared" si="1"/>
        <v/>
      </c>
      <c r="E19" s="225" t="str">
        <f t="shared" si="0"/>
        <v>否</v>
      </c>
    </row>
    <row r="20" ht="35.1" hidden="1" customHeight="1" spans="1:5">
      <c r="A20" s="229" t="s">
        <v>1740</v>
      </c>
      <c r="B20" s="226"/>
      <c r="C20" s="226"/>
      <c r="D20" s="87" t="str">
        <f t="shared" si="1"/>
        <v/>
      </c>
      <c r="E20" s="225" t="str">
        <f t="shared" si="0"/>
        <v>否</v>
      </c>
    </row>
    <row r="21" ht="35.1" hidden="1" customHeight="1" spans="1:5">
      <c r="A21" s="156" t="s">
        <v>1741</v>
      </c>
      <c r="B21" s="228">
        <f>SUM(B22)</f>
        <v>0</v>
      </c>
      <c r="C21" s="228">
        <f>SUM(C22)</f>
        <v>0</v>
      </c>
      <c r="D21" s="87" t="str">
        <f t="shared" si="1"/>
        <v/>
      </c>
      <c r="E21" s="225" t="str">
        <f t="shared" si="0"/>
        <v>否</v>
      </c>
    </row>
    <row r="22" ht="35.1" hidden="1" customHeight="1" spans="1:5">
      <c r="A22" s="158" t="s">
        <v>1742</v>
      </c>
      <c r="B22" s="226"/>
      <c r="C22" s="226"/>
      <c r="D22" s="87" t="str">
        <f t="shared" si="1"/>
        <v/>
      </c>
      <c r="E22" s="225" t="str">
        <f t="shared" si="0"/>
        <v>否</v>
      </c>
    </row>
    <row r="23" ht="35.1" customHeight="1" spans="1:5">
      <c r="A23" s="207" t="s">
        <v>1743</v>
      </c>
      <c r="B23" s="228">
        <f>SUM(B4,B11,B17,B19,B21)</f>
        <v>342</v>
      </c>
      <c r="C23" s="228">
        <f>SUM(C4,C11,C17,C19,C21)</f>
        <v>1565</v>
      </c>
      <c r="D23" s="87">
        <f t="shared" si="1"/>
        <v>3.576</v>
      </c>
      <c r="E23" s="225" t="str">
        <f t="shared" si="0"/>
        <v>是</v>
      </c>
    </row>
    <row r="24" ht="35.1" customHeight="1" spans="1:5">
      <c r="A24" s="230" t="s">
        <v>97</v>
      </c>
      <c r="B24" s="228">
        <f>SUM(B26)</f>
        <v>11777</v>
      </c>
      <c r="C24" s="228">
        <f>SUM(C26)</f>
        <v>0</v>
      </c>
      <c r="D24" s="87">
        <f t="shared" si="1"/>
        <v>-1</v>
      </c>
      <c r="E24" s="225" t="str">
        <f t="shared" si="0"/>
        <v>是</v>
      </c>
    </row>
    <row r="25" ht="35.1" hidden="1" customHeight="1" spans="1:5">
      <c r="A25" s="231" t="s">
        <v>1744</v>
      </c>
      <c r="B25" s="227"/>
      <c r="C25" s="227"/>
      <c r="D25" s="232"/>
      <c r="E25" s="225" t="str">
        <f t="shared" si="0"/>
        <v>否</v>
      </c>
    </row>
    <row r="26" ht="35.1" customHeight="1" spans="1:5">
      <c r="A26" s="233" t="s">
        <v>1745</v>
      </c>
      <c r="B26" s="226">
        <v>11777</v>
      </c>
      <c r="C26" s="226"/>
      <c r="D26" s="87">
        <f>IFERROR(C26/B26-1,"")</f>
        <v>-1</v>
      </c>
      <c r="E26" s="225" t="str">
        <f t="shared" si="0"/>
        <v>是</v>
      </c>
    </row>
    <row r="27" ht="35.1" customHeight="1" spans="1:5">
      <c r="A27" s="234" t="s">
        <v>1746</v>
      </c>
      <c r="B27" s="228">
        <v>213</v>
      </c>
      <c r="C27" s="228"/>
      <c r="D27" s="87">
        <f>IFERROR(C27/B27-1,"")</f>
        <v>-1</v>
      </c>
      <c r="E27" s="225" t="str">
        <f t="shared" si="0"/>
        <v>是</v>
      </c>
    </row>
    <row r="28" ht="35.1" customHeight="1" spans="1:5">
      <c r="A28" s="176" t="s">
        <v>104</v>
      </c>
      <c r="B28" s="228">
        <f>SUM(B23,B24,B27)</f>
        <v>12332</v>
      </c>
      <c r="C28" s="228">
        <f>SUM(C23,C24,C27)</f>
        <v>1565</v>
      </c>
      <c r="D28" s="87">
        <f>IFERROR(C28/B28-1,"")</f>
        <v>-0.873</v>
      </c>
      <c r="E28" s="225" t="str">
        <f t="shared" si="0"/>
        <v>是</v>
      </c>
    </row>
    <row r="29" spans="2:2">
      <c r="B29" s="213"/>
    </row>
    <row r="30" spans="2:3">
      <c r="B30" s="213"/>
      <c r="C30" s="235"/>
    </row>
    <row r="31" spans="2:2">
      <c r="B31" s="213"/>
    </row>
    <row r="32" spans="2:3">
      <c r="B32" s="213"/>
      <c r="C32" s="235"/>
    </row>
    <row r="33" spans="2:2">
      <c r="B33" s="213"/>
    </row>
    <row r="34" spans="2:2">
      <c r="B34" s="213"/>
    </row>
    <row r="35" spans="2:3">
      <c r="B35" s="213"/>
      <c r="C35" s="235"/>
    </row>
    <row r="36" spans="2:2">
      <c r="B36" s="213"/>
    </row>
    <row r="37" spans="2:2">
      <c r="B37" s="213"/>
    </row>
    <row r="38" spans="2:2">
      <c r="B38" s="213"/>
    </row>
    <row r="39" spans="2:2">
      <c r="B39" s="213"/>
    </row>
    <row r="40" spans="2:3">
      <c r="B40" s="213"/>
      <c r="C40" s="235"/>
    </row>
    <row r="41" spans="2:2">
      <c r="B41" s="213"/>
    </row>
  </sheetData>
  <autoFilter xmlns:etc="http://www.wps.cn/officeDocument/2017/etCustomData" ref="A3:E28" etc:filterBottomFollowUsedRange="0">
    <filterColumn colId="4">
      <customFilters>
        <customFilter operator="equal" val="是"/>
      </customFilters>
    </filterColumn>
    <extLst/>
  </autoFilter>
  <mergeCells count="1">
    <mergeCell ref="A1:D1"/>
  </mergeCells>
  <conditionalFormatting sqref="E29">
    <cfRule type="cellIs" dxfId="3" priority="1" stopIfTrue="1" operator="lessThanOrEqual">
      <formula>-1</formula>
    </cfRule>
  </conditionalFormatting>
  <conditionalFormatting sqref="E3:E29 D9 D14:D15 D2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6">
    <tabColor theme="8" tint="0.6"/>
  </sheetPr>
  <dimension ref="A1:E48"/>
  <sheetViews>
    <sheetView showGridLines="0" showZeros="0" view="pageBreakPreview" zoomScaleNormal="100" workbookViewId="0">
      <selection activeCell="D20" sqref="D20"/>
    </sheetView>
  </sheetViews>
  <sheetFormatPr defaultColWidth="9" defaultRowHeight="20.25" outlineLevelCol="4"/>
  <cols>
    <col min="1" max="1" width="52.6666666666667" style="183" customWidth="1"/>
    <col min="2" max="2" width="20.6333333333333" style="183" customWidth="1"/>
    <col min="3" max="3" width="20.6333333333333" style="184" customWidth="1"/>
    <col min="4" max="4" width="20.6333333333333" style="183" customWidth="1"/>
    <col min="5" max="5" width="4.44166666666667" style="183" hidden="1" customWidth="1"/>
    <col min="6" max="16384" width="9" style="183"/>
  </cols>
  <sheetData>
    <row r="1" ht="45" customHeight="1" spans="1:4">
      <c r="A1" s="185" t="s">
        <v>1747</v>
      </c>
      <c r="B1" s="185"/>
      <c r="C1" s="186"/>
      <c r="D1" s="185"/>
    </row>
    <row r="2" ht="20.1" customHeight="1" spans="1:4">
      <c r="A2" s="187"/>
      <c r="B2" s="187"/>
      <c r="C2" s="188"/>
      <c r="D2" s="189" t="s">
        <v>2</v>
      </c>
    </row>
    <row r="3" ht="45" customHeight="1" spans="1:5">
      <c r="A3" s="190" t="s">
        <v>1686</v>
      </c>
      <c r="B3" s="169" t="s">
        <v>5</v>
      </c>
      <c r="C3" s="169" t="s">
        <v>6</v>
      </c>
      <c r="D3" s="169" t="s">
        <v>7</v>
      </c>
      <c r="E3" s="183" t="s">
        <v>8</v>
      </c>
    </row>
    <row r="4" ht="36" customHeight="1" spans="1:5">
      <c r="A4" s="156" t="s">
        <v>1748</v>
      </c>
      <c r="B4" s="93">
        <f>SUM(B5:B20)</f>
        <v>11777</v>
      </c>
      <c r="C4" s="93">
        <f>SUM(C5:C20)</f>
        <v>1123</v>
      </c>
      <c r="D4" s="87">
        <f>IFERROR(C4/B4-1,"")</f>
        <v>-0.905</v>
      </c>
      <c r="E4" s="139" t="str">
        <f t="shared" ref="E4:E35" si="0">IF(A4&lt;&gt;"",IF(SUM(B4:C4)&lt;&gt;0,"是","否"),"是")</f>
        <v>是</v>
      </c>
    </row>
    <row r="5" ht="36" hidden="1" customHeight="1" spans="1:5">
      <c r="A5" s="175" t="s">
        <v>1688</v>
      </c>
      <c r="B5" s="93"/>
      <c r="C5" s="191"/>
      <c r="D5" s="87" t="str">
        <f>IFERROR(C5/B5-1,"")</f>
        <v/>
      </c>
      <c r="E5" s="139" t="str">
        <f t="shared" si="0"/>
        <v>否</v>
      </c>
    </row>
    <row r="6" ht="36" hidden="1" customHeight="1" spans="1:5">
      <c r="A6" s="175" t="s">
        <v>1689</v>
      </c>
      <c r="B6" s="172"/>
      <c r="C6" s="192"/>
      <c r="D6" s="193" t="str">
        <f>IF(B6&gt;0,C6/B6-1,IF(B6&lt;0,-(C6/B6-1),""))</f>
        <v/>
      </c>
      <c r="E6" s="139" t="str">
        <f t="shared" si="0"/>
        <v>否</v>
      </c>
    </row>
    <row r="7" ht="36" hidden="1" customHeight="1" spans="1:5">
      <c r="A7" s="175" t="s">
        <v>1690</v>
      </c>
      <c r="B7" s="194"/>
      <c r="C7" s="191"/>
      <c r="D7" s="87" t="str">
        <f>IFERROR(C7/B7-1,"")</f>
        <v/>
      </c>
      <c r="E7" s="139" t="str">
        <f t="shared" si="0"/>
        <v>否</v>
      </c>
    </row>
    <row r="8" ht="36" hidden="1" customHeight="1" spans="1:5">
      <c r="A8" s="175" t="s">
        <v>1691</v>
      </c>
      <c r="B8" s="195"/>
      <c r="C8" s="192">
        <v>0</v>
      </c>
      <c r="D8" s="193" t="str">
        <f>IF(B8&gt;0,C8/B8-1,IF(B8&lt;0,-(C8/B8-1),""))</f>
        <v/>
      </c>
      <c r="E8" s="139" t="str">
        <f t="shared" si="0"/>
        <v>否</v>
      </c>
    </row>
    <row r="9" ht="36" hidden="1" customHeight="1" spans="1:5">
      <c r="A9" s="175" t="s">
        <v>1692</v>
      </c>
      <c r="B9" s="194"/>
      <c r="C9" s="191"/>
      <c r="D9" s="87" t="str">
        <f t="shared" ref="D9:D18" si="1">IFERROR(C9/B9-1,"")</f>
        <v/>
      </c>
      <c r="E9" s="139" t="str">
        <f t="shared" si="0"/>
        <v>否</v>
      </c>
    </row>
    <row r="10" ht="36" hidden="1" customHeight="1" spans="1:5">
      <c r="A10" s="175" t="s">
        <v>1695</v>
      </c>
      <c r="B10" s="196"/>
      <c r="C10" s="191"/>
      <c r="D10" s="87" t="str">
        <f t="shared" si="1"/>
        <v/>
      </c>
      <c r="E10" s="139" t="str">
        <f t="shared" si="0"/>
        <v>否</v>
      </c>
    </row>
    <row r="11" ht="36" hidden="1" customHeight="1" spans="1:5">
      <c r="A11" s="175" t="s">
        <v>1696</v>
      </c>
      <c r="B11" s="196"/>
      <c r="C11" s="197"/>
      <c r="D11" s="87" t="str">
        <f t="shared" si="1"/>
        <v/>
      </c>
      <c r="E11" s="139" t="str">
        <f t="shared" si="0"/>
        <v>否</v>
      </c>
    </row>
    <row r="12" ht="36" hidden="1" customHeight="1" spans="1:5">
      <c r="A12" s="175" t="s">
        <v>1697</v>
      </c>
      <c r="B12" s="194"/>
      <c r="C12" s="198"/>
      <c r="D12" s="87" t="str">
        <f t="shared" si="1"/>
        <v/>
      </c>
      <c r="E12" s="139" t="str">
        <f t="shared" si="0"/>
        <v>否</v>
      </c>
    </row>
    <row r="13" ht="36" hidden="1" customHeight="1" spans="1:5">
      <c r="A13" s="175" t="s">
        <v>1698</v>
      </c>
      <c r="B13" s="194"/>
      <c r="C13" s="191"/>
      <c r="D13" s="87" t="str">
        <f t="shared" si="1"/>
        <v/>
      </c>
      <c r="E13" s="139" t="str">
        <f t="shared" si="0"/>
        <v>否</v>
      </c>
    </row>
    <row r="14" ht="36" hidden="1" customHeight="1" spans="1:5">
      <c r="A14" s="175" t="s">
        <v>1694</v>
      </c>
      <c r="B14" s="194"/>
      <c r="C14" s="191"/>
      <c r="D14" s="87" t="str">
        <f t="shared" si="1"/>
        <v/>
      </c>
      <c r="E14" s="139" t="str">
        <f t="shared" si="0"/>
        <v>否</v>
      </c>
    </row>
    <row r="15" ht="36" hidden="1" customHeight="1" spans="1:5">
      <c r="A15" s="175" t="s">
        <v>1749</v>
      </c>
      <c r="B15" s="194"/>
      <c r="C15" s="197"/>
      <c r="D15" s="87" t="str">
        <f t="shared" si="1"/>
        <v/>
      </c>
      <c r="E15" s="139" t="str">
        <f t="shared" si="0"/>
        <v>否</v>
      </c>
    </row>
    <row r="16" ht="36" hidden="1" customHeight="1" spans="1:5">
      <c r="A16" s="175" t="s">
        <v>1700</v>
      </c>
      <c r="B16" s="194"/>
      <c r="C16" s="191"/>
      <c r="D16" s="87" t="str">
        <f t="shared" si="1"/>
        <v/>
      </c>
      <c r="E16" s="139" t="str">
        <f t="shared" si="0"/>
        <v>否</v>
      </c>
    </row>
    <row r="17" ht="36" hidden="1" customHeight="1" spans="1:5">
      <c r="A17" s="175" t="s">
        <v>1701</v>
      </c>
      <c r="B17" s="194"/>
      <c r="C17" s="191"/>
      <c r="D17" s="87" t="str">
        <f t="shared" si="1"/>
        <v/>
      </c>
      <c r="E17" s="139" t="str">
        <f t="shared" si="0"/>
        <v>否</v>
      </c>
    </row>
    <row r="18" ht="36" hidden="1" customHeight="1" spans="1:5">
      <c r="A18" s="175" t="s">
        <v>1702</v>
      </c>
      <c r="B18" s="194"/>
      <c r="C18" s="191"/>
      <c r="D18" s="87" t="str">
        <f t="shared" si="1"/>
        <v/>
      </c>
      <c r="E18" s="139" t="str">
        <f t="shared" si="0"/>
        <v>否</v>
      </c>
    </row>
    <row r="19" ht="36" hidden="1" customHeight="1" spans="1:5">
      <c r="A19" s="175" t="s">
        <v>1704</v>
      </c>
      <c r="B19" s="195"/>
      <c r="C19" s="192"/>
      <c r="D19" s="193" t="str">
        <f>IF(B19&gt;0,C19/B19-1,IF(B19&lt;0,-(C19/B19-1),""))</f>
        <v/>
      </c>
      <c r="E19" s="139" t="str">
        <f t="shared" si="0"/>
        <v>否</v>
      </c>
    </row>
    <row r="20" ht="36" customHeight="1" spans="1:5">
      <c r="A20" s="175" t="s">
        <v>1705</v>
      </c>
      <c r="B20" s="194">
        <v>11777</v>
      </c>
      <c r="C20" s="191">
        <v>1123</v>
      </c>
      <c r="D20" s="91">
        <f>IFERROR(C20/B20-1,"")</f>
        <v>-0.905</v>
      </c>
      <c r="E20" s="139" t="str">
        <f t="shared" si="0"/>
        <v>是</v>
      </c>
    </row>
    <row r="21" ht="36" hidden="1" customHeight="1" spans="1:5">
      <c r="A21" s="156" t="s">
        <v>1750</v>
      </c>
      <c r="B21" s="199">
        <f>SUM(B22)</f>
        <v>0</v>
      </c>
      <c r="C21" s="199">
        <f>SUM(C22)</f>
        <v>0</v>
      </c>
      <c r="D21" s="87" t="str">
        <f>IFERROR(C21/B21-1,"")</f>
        <v/>
      </c>
      <c r="E21" s="139" t="str">
        <f t="shared" si="0"/>
        <v>否</v>
      </c>
    </row>
    <row r="22" ht="36" hidden="1" customHeight="1" spans="1:5">
      <c r="A22" s="175" t="s">
        <v>1707</v>
      </c>
      <c r="B22" s="200"/>
      <c r="C22" s="200"/>
      <c r="D22" s="87" t="str">
        <f>IFERROR(C22/B22-1,"")</f>
        <v/>
      </c>
      <c r="E22" s="139" t="str">
        <f t="shared" si="0"/>
        <v>否</v>
      </c>
    </row>
    <row r="23" ht="36" hidden="1" customHeight="1" spans="1:5">
      <c r="A23" s="175" t="s">
        <v>1708</v>
      </c>
      <c r="B23" s="200">
        <v>0</v>
      </c>
      <c r="C23" s="201"/>
      <c r="D23" s="202" t="str">
        <f>IF(B23&gt;0,C23/B23-1,IF(B23&lt;0,-(C23/B23-1),""))</f>
        <v/>
      </c>
      <c r="E23" s="139" t="str">
        <f t="shared" si="0"/>
        <v>否</v>
      </c>
    </row>
    <row r="24" ht="36" hidden="1" customHeight="1" spans="1:5">
      <c r="A24" s="156" t="s">
        <v>1751</v>
      </c>
      <c r="B24" s="171"/>
      <c r="C24" s="203">
        <f>SUM(C25:C27)</f>
        <v>0</v>
      </c>
      <c r="D24" s="193" t="str">
        <f>IF(B24&gt;0,C24/B24-1,IF(B24&lt;0,-(C24/B24-1),""))</f>
        <v/>
      </c>
      <c r="E24" s="139" t="str">
        <f t="shared" si="0"/>
        <v>否</v>
      </c>
    </row>
    <row r="25" ht="36" hidden="1" customHeight="1" spans="1:5">
      <c r="A25" s="175" t="s">
        <v>1752</v>
      </c>
      <c r="B25" s="172"/>
      <c r="C25" s="204"/>
      <c r="D25" s="193" t="str">
        <f>IF(B25&gt;0,C25/B25-1,IF(B25&lt;0,-(C25/B25-1),""))</f>
        <v/>
      </c>
      <c r="E25" s="139" t="str">
        <f t="shared" si="0"/>
        <v>否</v>
      </c>
    </row>
    <row r="26" ht="36" hidden="1" customHeight="1" spans="1:5">
      <c r="A26" s="175" t="s">
        <v>1753</v>
      </c>
      <c r="B26" s="172"/>
      <c r="C26" s="204"/>
      <c r="D26" s="193" t="str">
        <f>IF(B26&gt;0,C26/B26-1,IF(B26&lt;0,-(C26/B26-1),""))</f>
        <v/>
      </c>
      <c r="E26" s="139" t="str">
        <f t="shared" si="0"/>
        <v>否</v>
      </c>
    </row>
    <row r="27" ht="36" hidden="1" customHeight="1" spans="1:5">
      <c r="A27" s="175" t="s">
        <v>1754</v>
      </c>
      <c r="B27" s="94"/>
      <c r="C27" s="201">
        <f>SUM(C28:C29)</f>
        <v>0</v>
      </c>
      <c r="D27" s="193" t="str">
        <f>IF(B27&gt;0,C27/B27-1,IF(B27&lt;0,-(C27/B27-1),""))</f>
        <v/>
      </c>
      <c r="E27" s="139" t="str">
        <f t="shared" si="0"/>
        <v>否</v>
      </c>
    </row>
    <row r="28" ht="36" hidden="1" customHeight="1" spans="1:5">
      <c r="A28" s="156" t="s">
        <v>1755</v>
      </c>
      <c r="B28" s="171">
        <f>SUM(B29)</f>
        <v>0</v>
      </c>
      <c r="C28" s="171">
        <f>SUM(C29)</f>
        <v>0</v>
      </c>
      <c r="D28" s="87" t="str">
        <f t="shared" ref="D28:D33" si="2">IFERROR(C28/B28-1,"")</f>
        <v/>
      </c>
      <c r="E28" s="139" t="str">
        <f t="shared" si="0"/>
        <v>否</v>
      </c>
    </row>
    <row r="29" ht="36" hidden="1" customHeight="1" spans="1:5">
      <c r="A29" s="175" t="s">
        <v>1717</v>
      </c>
      <c r="B29" s="94"/>
      <c r="C29" s="205"/>
      <c r="D29" s="87" t="str">
        <f t="shared" si="2"/>
        <v/>
      </c>
      <c r="E29" s="139" t="str">
        <f t="shared" si="0"/>
        <v>否</v>
      </c>
    </row>
    <row r="30" ht="36" hidden="1" customHeight="1" spans="1:5">
      <c r="A30" s="156" t="s">
        <v>1756</v>
      </c>
      <c r="B30" s="180"/>
      <c r="C30" s="206"/>
      <c r="D30" s="87" t="str">
        <f t="shared" si="2"/>
        <v/>
      </c>
      <c r="E30" s="139" t="str">
        <f t="shared" si="0"/>
        <v>否</v>
      </c>
    </row>
    <row r="31" ht="36" customHeight="1" spans="1:5">
      <c r="A31" s="207" t="s">
        <v>1757</v>
      </c>
      <c r="B31" s="93">
        <f>SUM(B4,B21,B28,B30)</f>
        <v>11777</v>
      </c>
      <c r="C31" s="93">
        <f>SUM(C4,C21,C28,C30)</f>
        <v>1123</v>
      </c>
      <c r="D31" s="87">
        <f t="shared" si="2"/>
        <v>-0.905</v>
      </c>
      <c r="E31" s="139" t="str">
        <f t="shared" si="0"/>
        <v>是</v>
      </c>
    </row>
    <row r="32" ht="36" customHeight="1" spans="1:5">
      <c r="A32" s="208" t="s">
        <v>36</v>
      </c>
      <c r="B32" s="171">
        <v>229</v>
      </c>
      <c r="C32" s="171">
        <v>229</v>
      </c>
      <c r="D32" s="87">
        <f t="shared" si="2"/>
        <v>0</v>
      </c>
      <c r="E32" s="139" t="str">
        <f t="shared" si="0"/>
        <v>是</v>
      </c>
    </row>
    <row r="33" ht="36" customHeight="1" spans="1:5">
      <c r="A33" s="208" t="s">
        <v>1721</v>
      </c>
      <c r="B33" s="209">
        <v>326</v>
      </c>
      <c r="C33" s="171">
        <v>213</v>
      </c>
      <c r="D33" s="87">
        <f t="shared" si="2"/>
        <v>-0.347</v>
      </c>
      <c r="E33" s="139" t="str">
        <f t="shared" si="0"/>
        <v>是</v>
      </c>
    </row>
    <row r="34" ht="36" hidden="1" customHeight="1" spans="1:5">
      <c r="A34" s="210" t="s">
        <v>1722</v>
      </c>
      <c r="B34" s="93"/>
      <c r="C34" s="211"/>
      <c r="D34" s="212"/>
      <c r="E34" s="139" t="str">
        <f t="shared" si="0"/>
        <v>否</v>
      </c>
    </row>
    <row r="35" ht="36" customHeight="1" spans="1:5">
      <c r="A35" s="176" t="s">
        <v>44</v>
      </c>
      <c r="B35" s="93">
        <f>SUM(B32:B33,B31)</f>
        <v>12332</v>
      </c>
      <c r="C35" s="93">
        <f>SUM(C32:C33,C31)</f>
        <v>1565</v>
      </c>
      <c r="D35" s="87">
        <f>IFERROR(C35/B35-1,"")</f>
        <v>-0.873</v>
      </c>
      <c r="E35" s="139" t="str">
        <f t="shared" si="0"/>
        <v>是</v>
      </c>
    </row>
    <row r="36" spans="2:2">
      <c r="B36" s="213"/>
    </row>
    <row r="37" spans="2:2">
      <c r="B37" s="214"/>
    </row>
    <row r="38" spans="2:2">
      <c r="B38" s="213"/>
    </row>
    <row r="39" spans="2:2">
      <c r="B39" s="214"/>
    </row>
    <row r="40" spans="2:2">
      <c r="B40" s="213"/>
    </row>
    <row r="41" spans="2:2">
      <c r="B41" s="213"/>
    </row>
    <row r="42" spans="2:2">
      <c r="B42" s="214"/>
    </row>
    <row r="43" spans="2:2">
      <c r="B43" s="213"/>
    </row>
    <row r="44" spans="2:2">
      <c r="B44" s="213"/>
    </row>
    <row r="45" spans="2:2">
      <c r="B45" s="213"/>
    </row>
    <row r="46" spans="2:2">
      <c r="B46" s="213"/>
    </row>
    <row r="47" spans="2:2">
      <c r="B47" s="214"/>
    </row>
    <row r="48" spans="2:2">
      <c r="B48" s="213"/>
    </row>
  </sheetData>
  <autoFilter xmlns:etc="http://www.wps.cn/officeDocument/2017/etCustomData" ref="A3:E35" etc:filterBottomFollowUsedRange="0">
    <filterColumn colId="4">
      <customFilters>
        <customFilter operator="equal" val="是"/>
      </customFilters>
    </filterColumn>
    <extLst/>
  </autoFilter>
  <mergeCells count="1">
    <mergeCell ref="A1:D1"/>
  </mergeCells>
  <conditionalFormatting sqref="E3:E35">
    <cfRule type="cellIs" dxfId="3" priority="2" stopIfTrue="1" operator="lessThanOrEqual">
      <formula>-1</formula>
    </cfRule>
  </conditionalFormatting>
  <conditionalFormatting sqref="D34 D23">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7">
    <tabColor theme="8" tint="0.6"/>
  </sheetPr>
  <dimension ref="A1:E35"/>
  <sheetViews>
    <sheetView showGridLines="0" showZeros="0" view="pageBreakPreview" zoomScaleNormal="100" workbookViewId="0">
      <selection activeCell="E1" sqref="E$1:E$1048576"/>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4">
      <c r="A1" s="165" t="s">
        <v>1758</v>
      </c>
      <c r="B1" s="165"/>
      <c r="C1" s="165"/>
      <c r="D1" s="165"/>
    </row>
    <row r="2" ht="20.1" customHeight="1" spans="1:4">
      <c r="A2" s="166"/>
      <c r="B2" s="166"/>
      <c r="C2" s="166"/>
      <c r="D2" s="167" t="s">
        <v>2</v>
      </c>
    </row>
    <row r="3" ht="45" customHeight="1" spans="1:5">
      <c r="A3" s="168" t="s">
        <v>1759</v>
      </c>
      <c r="B3" s="169" t="s">
        <v>5</v>
      </c>
      <c r="C3" s="169" t="s">
        <v>6</v>
      </c>
      <c r="D3" s="169" t="s">
        <v>7</v>
      </c>
      <c r="E3" s="170" t="s">
        <v>8</v>
      </c>
    </row>
    <row r="4" ht="36" customHeight="1" spans="1:5">
      <c r="A4" s="156" t="s">
        <v>1724</v>
      </c>
      <c r="B4" s="171">
        <f>SUM(B5:B7)</f>
        <v>342</v>
      </c>
      <c r="C4" s="171">
        <f>SUM(C5:C7)</f>
        <v>442</v>
      </c>
      <c r="D4" s="87">
        <f>IFERROR(C4/B4-1,"")</f>
        <v>0.292</v>
      </c>
      <c r="E4" s="139" t="str">
        <f t="shared" ref="E4:E9" si="0">IF(A4&lt;&gt;"",IF(SUM(B4:C4)&lt;&gt;0,"是","否"),"是")</f>
        <v>是</v>
      </c>
    </row>
    <row r="5" ht="36" hidden="1" customHeight="1" spans="1:5">
      <c r="A5" s="158" t="s">
        <v>1760</v>
      </c>
      <c r="B5" s="172"/>
      <c r="C5" s="172"/>
      <c r="D5" s="87" t="str">
        <f t="shared" ref="D5:D22" si="1">IFERROR(C5/B5-1,"")</f>
        <v/>
      </c>
      <c r="E5" s="139" t="str">
        <f t="shared" si="0"/>
        <v>否</v>
      </c>
    </row>
    <row r="6" ht="36" hidden="1" customHeight="1" spans="1:5">
      <c r="A6" s="158" t="s">
        <v>1730</v>
      </c>
      <c r="B6" s="172"/>
      <c r="C6" s="172"/>
      <c r="D6" s="87" t="str">
        <f t="shared" si="1"/>
        <v/>
      </c>
      <c r="E6" s="139" t="str">
        <f t="shared" si="0"/>
        <v>否</v>
      </c>
    </row>
    <row r="7" ht="36" customHeight="1" spans="1:5">
      <c r="A7" s="173" t="s">
        <v>1761</v>
      </c>
      <c r="B7" s="174">
        <v>342</v>
      </c>
      <c r="C7" s="172">
        <v>442</v>
      </c>
      <c r="D7" s="87">
        <f t="shared" si="1"/>
        <v>0.292</v>
      </c>
      <c r="E7" s="139" t="str">
        <f t="shared" si="0"/>
        <v>是</v>
      </c>
    </row>
    <row r="8" ht="36" customHeight="1" spans="1:5">
      <c r="A8" s="156" t="s">
        <v>1731</v>
      </c>
      <c r="B8" s="171">
        <f>SUM(B9:B10)</f>
        <v>0</v>
      </c>
      <c r="C8" s="171">
        <f>SUM(C9:C10)</f>
        <v>1123</v>
      </c>
      <c r="D8" s="87" t="str">
        <f t="shared" si="1"/>
        <v/>
      </c>
      <c r="E8" s="139" t="str">
        <f t="shared" si="0"/>
        <v>是</v>
      </c>
    </row>
    <row r="9" ht="36" hidden="1" customHeight="1" spans="1:5">
      <c r="A9" s="158" t="s">
        <v>1732</v>
      </c>
      <c r="B9" s="172"/>
      <c r="C9" s="172"/>
      <c r="D9" s="87" t="str">
        <f t="shared" si="1"/>
        <v/>
      </c>
      <c r="E9" s="139" t="str">
        <f t="shared" si="0"/>
        <v>否</v>
      </c>
    </row>
    <row r="10" ht="36" customHeight="1" spans="1:5">
      <c r="A10" s="158" t="s">
        <v>1736</v>
      </c>
      <c r="B10" s="172"/>
      <c r="C10" s="172">
        <v>1123</v>
      </c>
      <c r="D10" s="87" t="str">
        <f t="shared" si="1"/>
        <v/>
      </c>
      <c r="E10" s="139" t="str">
        <f t="shared" ref="E8:E22" si="2">IF(A10&lt;&gt;"",IF(SUM(B10:C10)&lt;&gt;0,"是","否"),"是")</f>
        <v>是</v>
      </c>
    </row>
    <row r="11" ht="36" hidden="1" customHeight="1" spans="1:5">
      <c r="A11" s="156" t="s">
        <v>1737</v>
      </c>
      <c r="B11" s="171">
        <f>B12</f>
        <v>0</v>
      </c>
      <c r="C11" s="171">
        <f>C12</f>
        <v>0</v>
      </c>
      <c r="D11" s="87" t="str">
        <f t="shared" si="1"/>
        <v/>
      </c>
      <c r="E11" s="139" t="str">
        <f t="shared" si="2"/>
        <v>否</v>
      </c>
    </row>
    <row r="12" ht="36" hidden="1" customHeight="1" spans="1:5">
      <c r="A12" s="158" t="s">
        <v>1738</v>
      </c>
      <c r="B12" s="172"/>
      <c r="C12" s="172"/>
      <c r="D12" s="87" t="str">
        <f t="shared" si="1"/>
        <v/>
      </c>
      <c r="E12" s="139" t="str">
        <f t="shared" si="2"/>
        <v>否</v>
      </c>
    </row>
    <row r="13" ht="36" hidden="1" customHeight="1" spans="1:5">
      <c r="A13" s="156" t="s">
        <v>1739</v>
      </c>
      <c r="B13" s="171">
        <f>SUM(B14)</f>
        <v>0</v>
      </c>
      <c r="C13" s="171">
        <f>SUM(C14)</f>
        <v>0</v>
      </c>
      <c r="D13" s="87" t="str">
        <f t="shared" si="1"/>
        <v/>
      </c>
      <c r="E13" s="139" t="str">
        <f t="shared" si="2"/>
        <v>否</v>
      </c>
    </row>
    <row r="14" ht="36" hidden="1" customHeight="1" spans="1:5">
      <c r="A14" s="175" t="s">
        <v>1762</v>
      </c>
      <c r="B14" s="172"/>
      <c r="C14" s="172"/>
      <c r="D14" s="87" t="str">
        <f t="shared" si="1"/>
        <v/>
      </c>
      <c r="E14" s="139" t="str">
        <f t="shared" si="2"/>
        <v>否</v>
      </c>
    </row>
    <row r="15" ht="36" hidden="1" customHeight="1" spans="1:5">
      <c r="A15" s="156" t="s">
        <v>1741</v>
      </c>
      <c r="B15" s="171">
        <f>SUM(B16)</f>
        <v>0</v>
      </c>
      <c r="C15" s="171">
        <f>SUM(C16)</f>
        <v>0</v>
      </c>
      <c r="D15" s="87" t="str">
        <f t="shared" si="1"/>
        <v/>
      </c>
      <c r="E15" s="139" t="str">
        <f t="shared" si="2"/>
        <v>否</v>
      </c>
    </row>
    <row r="16" ht="36" hidden="1" customHeight="1" spans="1:5">
      <c r="A16" s="158" t="s">
        <v>1742</v>
      </c>
      <c r="B16" s="172"/>
      <c r="C16" s="172"/>
      <c r="D16" s="87" t="str">
        <f t="shared" si="1"/>
        <v/>
      </c>
      <c r="E16" s="139" t="str">
        <f t="shared" si="2"/>
        <v>否</v>
      </c>
    </row>
    <row r="17" ht="36" customHeight="1" spans="1:5">
      <c r="A17" s="176" t="s">
        <v>1763</v>
      </c>
      <c r="B17" s="171">
        <f>SUM(B4,B8,B11,B13,B15)</f>
        <v>342</v>
      </c>
      <c r="C17" s="171">
        <f>SUM(C4,C8,C11,C13,C15)</f>
        <v>1565</v>
      </c>
      <c r="D17" s="87">
        <f t="shared" si="1"/>
        <v>3.576</v>
      </c>
      <c r="E17" s="139" t="str">
        <f t="shared" si="2"/>
        <v>是</v>
      </c>
    </row>
    <row r="18" ht="36" customHeight="1" spans="1:5">
      <c r="A18" s="177" t="s">
        <v>97</v>
      </c>
      <c r="B18" s="171">
        <f>SUM(B19:B20)</f>
        <v>11777</v>
      </c>
      <c r="C18" s="171">
        <f>SUM(C19:C20)</f>
        <v>0</v>
      </c>
      <c r="D18" s="87">
        <f t="shared" si="1"/>
        <v>-1</v>
      </c>
      <c r="E18" s="139" t="str">
        <f t="shared" si="2"/>
        <v>是</v>
      </c>
    </row>
    <row r="19" ht="36" hidden="1" customHeight="1" spans="1:5">
      <c r="A19" s="173" t="s">
        <v>1744</v>
      </c>
      <c r="B19" s="178"/>
      <c r="C19" s="172"/>
      <c r="D19" s="87" t="str">
        <f t="shared" si="1"/>
        <v/>
      </c>
      <c r="E19" s="139" t="str">
        <f t="shared" si="2"/>
        <v>否</v>
      </c>
    </row>
    <row r="20" ht="36" customHeight="1" spans="1:5">
      <c r="A20" s="173" t="s">
        <v>1745</v>
      </c>
      <c r="B20" s="178">
        <v>11777</v>
      </c>
      <c r="C20" s="178"/>
      <c r="D20" s="91">
        <f t="shared" si="1"/>
        <v>-1</v>
      </c>
      <c r="E20" s="139" t="str">
        <f t="shared" si="2"/>
        <v>是</v>
      </c>
    </row>
    <row r="21" ht="36" customHeight="1" spans="1:5">
      <c r="A21" s="179" t="s">
        <v>1746</v>
      </c>
      <c r="B21" s="180">
        <v>213</v>
      </c>
      <c r="C21" s="171"/>
      <c r="D21" s="87">
        <f t="shared" si="1"/>
        <v>-1</v>
      </c>
      <c r="E21" s="139" t="str">
        <f t="shared" si="2"/>
        <v>是</v>
      </c>
    </row>
    <row r="22" ht="36" customHeight="1" spans="1:5">
      <c r="A22" s="176" t="s">
        <v>104</v>
      </c>
      <c r="B22" s="171">
        <f>SUM(B17,B18,B21)</f>
        <v>12332</v>
      </c>
      <c r="C22" s="171">
        <f>SUM(C17,C18,C21)</f>
        <v>1565</v>
      </c>
      <c r="D22" s="87">
        <f t="shared" si="1"/>
        <v>-0.873</v>
      </c>
      <c r="E22" s="139" t="str">
        <f t="shared" si="2"/>
        <v>是</v>
      </c>
    </row>
    <row r="23" spans="2:2">
      <c r="B23" s="181"/>
    </row>
    <row r="24" spans="2:3">
      <c r="B24" s="182"/>
      <c r="C24" s="182"/>
    </row>
    <row r="25" spans="2:2">
      <c r="B25" s="181"/>
    </row>
    <row r="26" spans="2:3">
      <c r="B26" s="182"/>
      <c r="C26" s="182"/>
    </row>
    <row r="27" spans="2:2">
      <c r="B27" s="181"/>
    </row>
    <row r="28" spans="2:2">
      <c r="B28" s="181"/>
    </row>
    <row r="29" spans="2:3">
      <c r="B29" s="182"/>
      <c r="C29" s="182"/>
    </row>
    <row r="30" spans="2:2">
      <c r="B30" s="181"/>
    </row>
    <row r="31" spans="2:2">
      <c r="B31" s="181"/>
    </row>
    <row r="32" spans="2:2">
      <c r="B32" s="181"/>
    </row>
    <row r="33" spans="2:2">
      <c r="B33" s="181"/>
    </row>
    <row r="34" spans="2:3">
      <c r="B34" s="182"/>
      <c r="C34" s="182"/>
    </row>
    <row r="35" spans="2:2">
      <c r="B35" s="181"/>
    </row>
  </sheetData>
  <autoFilter xmlns:etc="http://www.wps.cn/officeDocument/2017/etCustomData" ref="A3:E22" etc:filterBottomFollowUsedRange="0">
    <filterColumn colId="4">
      <customFilters>
        <customFilter operator="equal" val="是"/>
      </customFilters>
    </filterColumn>
    <extLst/>
  </autoFilter>
  <mergeCells count="1">
    <mergeCell ref="A1:D1"/>
  </mergeCells>
  <conditionalFormatting sqref="E3:E22">
    <cfRule type="cellIs" dxfId="3" priority="2" stopIfTrue="1" operator="lessThanOrEqual">
      <formula>-1</formula>
    </cfRule>
  </conditionalFormatting>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tabColor theme="5" tint="0.6"/>
  </sheetPr>
  <dimension ref="A1:B16"/>
  <sheetViews>
    <sheetView view="pageBreakPreview" zoomScaleNormal="100" workbookViewId="0">
      <selection activeCell="A19" sqref="A19:B19"/>
    </sheetView>
  </sheetViews>
  <sheetFormatPr defaultColWidth="9" defaultRowHeight="14.25" outlineLevelCol="1"/>
  <cols>
    <col min="1" max="1" width="36.25" style="147" customWidth="1"/>
    <col min="2" max="2" width="45.5" style="149" customWidth="1"/>
    <col min="3" max="3" width="12.6333333333333" style="147"/>
    <col min="4" max="16374" width="9" style="147"/>
    <col min="16375" max="16376" width="35.6333333333333" style="147"/>
    <col min="16377" max="16377" width="9" style="147"/>
    <col min="16378" max="16384" width="9" style="150"/>
  </cols>
  <sheetData>
    <row r="1" s="147" customFormat="1" ht="45" customHeight="1" spans="1:2">
      <c r="A1" s="151" t="s">
        <v>1764</v>
      </c>
      <c r="B1" s="152"/>
    </row>
    <row r="2" s="147" customFormat="1" ht="20.1" customHeight="1" spans="1:2">
      <c r="A2" s="153"/>
      <c r="B2" s="154" t="s">
        <v>2</v>
      </c>
    </row>
    <row r="3" s="148" customFormat="1" ht="45" customHeight="1" spans="1:2">
      <c r="A3" s="155" t="s">
        <v>1765</v>
      </c>
      <c r="B3" s="155" t="s">
        <v>1766</v>
      </c>
    </row>
    <row r="4" s="147" customFormat="1" ht="36" customHeight="1" spans="1:2">
      <c r="A4" s="159" t="s">
        <v>1767</v>
      </c>
      <c r="B4" s="157"/>
    </row>
    <row r="5" s="147" customFormat="1" ht="36" customHeight="1" spans="1:2">
      <c r="A5" s="159" t="s">
        <v>1768</v>
      </c>
      <c r="B5" s="157"/>
    </row>
    <row r="6" s="147" customFormat="1" ht="36" customHeight="1" spans="1:2">
      <c r="A6" s="159" t="s">
        <v>1769</v>
      </c>
      <c r="B6" s="157"/>
    </row>
    <row r="7" s="147" customFormat="1" ht="36" customHeight="1" spans="1:2">
      <c r="A7" s="159" t="s">
        <v>1770</v>
      </c>
      <c r="B7" s="157"/>
    </row>
    <row r="8" s="147" customFormat="1" ht="36" customHeight="1" spans="1:2">
      <c r="A8" s="159" t="s">
        <v>1771</v>
      </c>
      <c r="B8" s="157"/>
    </row>
    <row r="9" s="147" customFormat="1" ht="36" customHeight="1" spans="1:2">
      <c r="A9" s="159" t="s">
        <v>1772</v>
      </c>
      <c r="B9" s="157"/>
    </row>
    <row r="10" s="147" customFormat="1" ht="36" customHeight="1" spans="1:2">
      <c r="A10" s="159" t="s">
        <v>1773</v>
      </c>
      <c r="B10" s="157"/>
    </row>
    <row r="11" s="147" customFormat="1" ht="36" customHeight="1" spans="1:2">
      <c r="A11" s="159" t="s">
        <v>1774</v>
      </c>
      <c r="B11" s="157"/>
    </row>
    <row r="12" s="147" customFormat="1" ht="36" customHeight="1" spans="1:2">
      <c r="A12" s="159" t="s">
        <v>1775</v>
      </c>
      <c r="B12" s="157"/>
    </row>
    <row r="13" s="147" customFormat="1" ht="36" customHeight="1" spans="1:2">
      <c r="A13" s="159" t="s">
        <v>1776</v>
      </c>
      <c r="B13" s="157"/>
    </row>
    <row r="14" s="147" customFormat="1" ht="36" customHeight="1" spans="1:2">
      <c r="A14" s="163" t="s">
        <v>1777</v>
      </c>
      <c r="B14" s="164"/>
    </row>
    <row r="15" s="147" customFormat="1" ht="36" customHeight="1" spans="1:2">
      <c r="A15" s="161" t="s">
        <v>1778</v>
      </c>
      <c r="B15" s="157"/>
    </row>
    <row r="16" s="147" customFormat="1" ht="31" customHeight="1" spans="1:2">
      <c r="A16" s="162" t="s">
        <v>1110</v>
      </c>
      <c r="B16" s="162"/>
    </row>
  </sheetData>
  <mergeCells count="2">
    <mergeCell ref="A1:B1"/>
    <mergeCell ref="A16:B16"/>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tabColor theme="5" tint="0.6"/>
  </sheetPr>
  <dimension ref="A1:XEW22"/>
  <sheetViews>
    <sheetView view="pageBreakPreview" zoomScaleNormal="100" topLeftCell="A13" workbookViewId="0">
      <selection activeCell="A19" sqref="A19:B19"/>
    </sheetView>
  </sheetViews>
  <sheetFormatPr defaultColWidth="9" defaultRowHeight="14.25"/>
  <cols>
    <col min="1" max="1" width="46.6333333333333" style="147" customWidth="1"/>
    <col min="2" max="2" width="38" style="149" customWidth="1"/>
    <col min="3" max="16371" width="9" style="147"/>
    <col min="16372" max="16373" width="35.6333333333333" style="147"/>
    <col min="16374" max="16374" width="9" style="147"/>
    <col min="16375" max="16384" width="9" style="150"/>
  </cols>
  <sheetData>
    <row r="1" s="147" customFormat="1" ht="45" customHeight="1" spans="1:2">
      <c r="A1" s="151" t="s">
        <v>1779</v>
      </c>
      <c r="B1" s="152"/>
    </row>
    <row r="2" s="147" customFormat="1" ht="20.1" customHeight="1" spans="1:2">
      <c r="A2" s="153"/>
      <c r="B2" s="154" t="s">
        <v>2</v>
      </c>
    </row>
    <row r="3" s="148" customFormat="1" ht="45" customHeight="1" spans="1:2">
      <c r="A3" s="155" t="s">
        <v>1780</v>
      </c>
      <c r="B3" s="155" t="s">
        <v>1766</v>
      </c>
    </row>
    <row r="4" s="147" customFormat="1" ht="36" customHeight="1" spans="1:2">
      <c r="A4" s="156"/>
      <c r="B4" s="157"/>
    </row>
    <row r="5" s="147" customFormat="1" ht="36" customHeight="1" spans="1:2">
      <c r="A5" s="156"/>
      <c r="B5" s="157"/>
    </row>
    <row r="6" s="147" customFormat="1" ht="36" customHeight="1" spans="1:2">
      <c r="A6" s="156"/>
      <c r="B6" s="157"/>
    </row>
    <row r="7" s="147" customFormat="1" ht="36" customHeight="1" spans="1:2">
      <c r="A7" s="156"/>
      <c r="B7" s="157"/>
    </row>
    <row r="8" s="147" customFormat="1" ht="36" customHeight="1" spans="1:2">
      <c r="A8" s="156"/>
      <c r="B8" s="157"/>
    </row>
    <row r="9" s="147" customFormat="1" ht="36" customHeight="1" spans="1:2">
      <c r="A9" s="156"/>
      <c r="B9" s="157"/>
    </row>
    <row r="10" s="147" customFormat="1" ht="36" customHeight="1" spans="1:2">
      <c r="A10" s="158"/>
      <c r="B10" s="157"/>
    </row>
    <row r="11" s="147" customFormat="1" ht="36" customHeight="1" spans="1:2">
      <c r="A11" s="159"/>
      <c r="B11" s="157"/>
    </row>
    <row r="12" s="147" customFormat="1" ht="36" customHeight="1" spans="1:2">
      <c r="A12" s="160"/>
      <c r="B12" s="157"/>
    </row>
    <row r="13" s="147" customFormat="1" ht="36" customHeight="1" spans="1:2">
      <c r="A13" s="160"/>
      <c r="B13" s="157"/>
    </row>
    <row r="14" s="147" customFormat="1" ht="36" customHeight="1" spans="1:2">
      <c r="A14" s="160"/>
      <c r="B14" s="157"/>
    </row>
    <row r="15" s="147" customFormat="1" ht="36" customHeight="1" spans="1:2">
      <c r="A15" s="160"/>
      <c r="B15" s="157"/>
    </row>
    <row r="16" s="147" customFormat="1" ht="36" customHeight="1" spans="1:2">
      <c r="A16" s="160"/>
      <c r="B16" s="157"/>
    </row>
    <row r="17" s="147" customFormat="1" ht="36" customHeight="1" spans="1:2">
      <c r="A17" s="160"/>
      <c r="B17" s="157"/>
    </row>
    <row r="18" s="147" customFormat="1" ht="36" customHeight="1" spans="1:2">
      <c r="A18" s="160"/>
      <c r="B18" s="157"/>
    </row>
    <row r="19" s="147" customFormat="1" ht="36" customHeight="1" spans="1:2">
      <c r="A19" s="161" t="s">
        <v>1778</v>
      </c>
      <c r="B19" s="157"/>
    </row>
    <row r="20" s="147" customFormat="1" ht="31" customHeight="1" spans="1:2">
      <c r="A20" s="162" t="s">
        <v>1110</v>
      </c>
      <c r="B20" s="162"/>
    </row>
    <row r="21" s="147" customFormat="1" spans="2:16377">
      <c r="B21" s="149"/>
      <c r="XEU21" s="150"/>
      <c r="XEV21" s="150"/>
      <c r="XEW21" s="150"/>
    </row>
    <row r="22" s="147" customFormat="1" spans="2:16377">
      <c r="B22" s="149"/>
      <c r="XEU22" s="150"/>
      <c r="XEV22" s="150"/>
      <c r="XEW22" s="150"/>
    </row>
  </sheetData>
  <mergeCells count="2">
    <mergeCell ref="A1:B1"/>
    <mergeCell ref="A20:B20"/>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
    <tabColor theme="6" tint="0.6"/>
  </sheetPr>
  <dimension ref="A1:F51"/>
  <sheetViews>
    <sheetView showGridLines="0" showZeros="0" view="pageBreakPreview" zoomScale="90" zoomScaleNormal="90" workbookViewId="0">
      <pane ySplit="3" topLeftCell="A25" activePane="bottomLeft" state="frozen"/>
      <selection/>
      <selection pane="bottomLeft" activeCell="C38" sqref="C38"/>
    </sheetView>
  </sheetViews>
  <sheetFormatPr defaultColWidth="9" defaultRowHeight="14.25" outlineLevelCol="5"/>
  <cols>
    <col min="1" max="1" width="12.75" style="149" hidden="1" customWidth="1"/>
    <col min="2" max="2" width="50.75" style="149" customWidth="1"/>
    <col min="3" max="5" width="20.6333333333333" style="149" customWidth="1"/>
    <col min="6" max="6" width="9.75" style="149" hidden="1" customWidth="1"/>
    <col min="7" max="16384" width="9" style="256"/>
  </cols>
  <sheetData>
    <row r="1" s="422" customFormat="1" ht="45" customHeight="1" spans="1:6">
      <c r="A1" s="428"/>
      <c r="B1" s="428" t="s">
        <v>45</v>
      </c>
      <c r="C1" s="428"/>
      <c r="D1" s="428"/>
      <c r="E1" s="428"/>
      <c r="F1" s="472"/>
    </row>
    <row r="2" ht="18.95" customHeight="1" spans="1:5">
      <c r="A2" s="492"/>
      <c r="B2" s="473"/>
      <c r="C2" s="324"/>
      <c r="E2" s="429" t="s">
        <v>2</v>
      </c>
    </row>
    <row r="3" s="469" customFormat="1" ht="45" customHeight="1" spans="1:6">
      <c r="A3" s="493" t="s">
        <v>3</v>
      </c>
      <c r="B3" s="494" t="s">
        <v>4</v>
      </c>
      <c r="C3" s="169" t="s">
        <v>5</v>
      </c>
      <c r="D3" s="169" t="s">
        <v>6</v>
      </c>
      <c r="E3" s="494" t="s">
        <v>7</v>
      </c>
      <c r="F3" s="495" t="s">
        <v>8</v>
      </c>
    </row>
    <row r="4" ht="37.5" customHeight="1" spans="1:6">
      <c r="A4" s="336" t="s">
        <v>46</v>
      </c>
      <c r="B4" s="496" t="s">
        <v>47</v>
      </c>
      <c r="C4" s="339">
        <v>26965</v>
      </c>
      <c r="D4" s="339">
        <v>27640</v>
      </c>
      <c r="E4" s="91">
        <f>IFERROR(D4/C4-1,"")</f>
        <v>0.025</v>
      </c>
      <c r="F4" s="266" t="str">
        <f t="shared" ref="F4:F38" si="0">IF(LEN(A4)=3,"是",IF(B4&lt;&gt;"",IF(SUM(C4:D4)&lt;&gt;0,"是","否"),"是"))</f>
        <v>是</v>
      </c>
    </row>
    <row r="5" ht="37.5" customHeight="1" spans="1:6">
      <c r="A5" s="336" t="s">
        <v>48</v>
      </c>
      <c r="B5" s="497" t="s">
        <v>49</v>
      </c>
      <c r="C5" s="339">
        <v>0</v>
      </c>
      <c r="D5" s="339">
        <v>0</v>
      </c>
      <c r="E5" s="91" t="str">
        <f t="shared" ref="E5:E38" si="1">IFERROR(D5/C5-1,"")</f>
        <v/>
      </c>
      <c r="F5" s="266" t="str">
        <f t="shared" si="0"/>
        <v>是</v>
      </c>
    </row>
    <row r="6" ht="37.5" customHeight="1" spans="1:6">
      <c r="A6" s="336" t="s">
        <v>50</v>
      </c>
      <c r="B6" s="497" t="s">
        <v>51</v>
      </c>
      <c r="C6" s="339">
        <v>252</v>
      </c>
      <c r="D6" s="339">
        <v>76</v>
      </c>
      <c r="E6" s="91">
        <f t="shared" si="1"/>
        <v>-0.698</v>
      </c>
      <c r="F6" s="266" t="str">
        <f t="shared" si="0"/>
        <v>是</v>
      </c>
    </row>
    <row r="7" ht="37.5" customHeight="1" spans="1:6">
      <c r="A7" s="336" t="s">
        <v>52</v>
      </c>
      <c r="B7" s="497" t="s">
        <v>53</v>
      </c>
      <c r="C7" s="339">
        <v>17755</v>
      </c>
      <c r="D7" s="339">
        <v>17247</v>
      </c>
      <c r="E7" s="91">
        <f t="shared" si="1"/>
        <v>-0.029</v>
      </c>
      <c r="F7" s="266" t="str">
        <f t="shared" si="0"/>
        <v>是</v>
      </c>
    </row>
    <row r="8" ht="37.5" customHeight="1" spans="1:6">
      <c r="A8" s="336" t="s">
        <v>54</v>
      </c>
      <c r="B8" s="497" t="s">
        <v>55</v>
      </c>
      <c r="C8" s="339">
        <v>84260</v>
      </c>
      <c r="D8" s="339">
        <v>72280</v>
      </c>
      <c r="E8" s="91">
        <f t="shared" si="1"/>
        <v>-0.142</v>
      </c>
      <c r="F8" s="266" t="str">
        <f t="shared" si="0"/>
        <v>是</v>
      </c>
    </row>
    <row r="9" ht="37.5" customHeight="1" spans="1:6">
      <c r="A9" s="336" t="s">
        <v>56</v>
      </c>
      <c r="B9" s="497" t="s">
        <v>57</v>
      </c>
      <c r="C9" s="339">
        <v>990</v>
      </c>
      <c r="D9" s="339">
        <v>503</v>
      </c>
      <c r="E9" s="91">
        <f t="shared" si="1"/>
        <v>-0.492</v>
      </c>
      <c r="F9" s="266" t="str">
        <f t="shared" si="0"/>
        <v>是</v>
      </c>
    </row>
    <row r="10" ht="37.5" customHeight="1" spans="1:6">
      <c r="A10" s="336" t="s">
        <v>58</v>
      </c>
      <c r="B10" s="497" t="s">
        <v>59</v>
      </c>
      <c r="C10" s="339">
        <v>4072</v>
      </c>
      <c r="D10" s="339">
        <v>3757</v>
      </c>
      <c r="E10" s="91">
        <f t="shared" si="1"/>
        <v>-0.077</v>
      </c>
      <c r="F10" s="266" t="str">
        <f t="shared" si="0"/>
        <v>是</v>
      </c>
    </row>
    <row r="11" ht="37.5" customHeight="1" spans="1:6">
      <c r="A11" s="336" t="s">
        <v>60</v>
      </c>
      <c r="B11" s="497" t="s">
        <v>61</v>
      </c>
      <c r="C11" s="339">
        <v>53371</v>
      </c>
      <c r="D11" s="339">
        <v>63876</v>
      </c>
      <c r="E11" s="91">
        <f t="shared" si="1"/>
        <v>0.197</v>
      </c>
      <c r="F11" s="266" t="str">
        <f t="shared" si="0"/>
        <v>是</v>
      </c>
    </row>
    <row r="12" ht="37.5" customHeight="1" spans="1:6">
      <c r="A12" s="336" t="s">
        <v>62</v>
      </c>
      <c r="B12" s="497" t="s">
        <v>63</v>
      </c>
      <c r="C12" s="339">
        <v>31802</v>
      </c>
      <c r="D12" s="339">
        <v>30581</v>
      </c>
      <c r="E12" s="91">
        <f t="shared" si="1"/>
        <v>-0.038</v>
      </c>
      <c r="F12" s="266" t="str">
        <f t="shared" si="0"/>
        <v>是</v>
      </c>
    </row>
    <row r="13" ht="37.5" customHeight="1" spans="1:6">
      <c r="A13" s="336" t="s">
        <v>64</v>
      </c>
      <c r="B13" s="497" t="s">
        <v>65</v>
      </c>
      <c r="C13" s="339">
        <v>799</v>
      </c>
      <c r="D13" s="339">
        <v>1286</v>
      </c>
      <c r="E13" s="91">
        <f t="shared" si="1"/>
        <v>0.61</v>
      </c>
      <c r="F13" s="266" t="str">
        <f t="shared" si="0"/>
        <v>是</v>
      </c>
    </row>
    <row r="14" ht="37.5" customHeight="1" spans="1:6">
      <c r="A14" s="336" t="s">
        <v>66</v>
      </c>
      <c r="B14" s="497" t="s">
        <v>67</v>
      </c>
      <c r="C14" s="339">
        <v>28310</v>
      </c>
      <c r="D14" s="339">
        <v>20499</v>
      </c>
      <c r="E14" s="91">
        <f t="shared" si="1"/>
        <v>-0.276</v>
      </c>
      <c r="F14" s="266" t="str">
        <f t="shared" si="0"/>
        <v>是</v>
      </c>
    </row>
    <row r="15" ht="37.5" customHeight="1" spans="1:6">
      <c r="A15" s="336" t="s">
        <v>68</v>
      </c>
      <c r="B15" s="497" t="s">
        <v>69</v>
      </c>
      <c r="C15" s="339">
        <v>29287</v>
      </c>
      <c r="D15" s="339">
        <v>21387</v>
      </c>
      <c r="E15" s="91">
        <f t="shared" si="1"/>
        <v>-0.27</v>
      </c>
      <c r="F15" s="266" t="str">
        <f t="shared" si="0"/>
        <v>是</v>
      </c>
    </row>
    <row r="16" ht="37.5" customHeight="1" spans="1:6">
      <c r="A16" s="336" t="s">
        <v>70</v>
      </c>
      <c r="B16" s="497" t="s">
        <v>71</v>
      </c>
      <c r="C16" s="339">
        <v>2497</v>
      </c>
      <c r="D16" s="339">
        <v>613</v>
      </c>
      <c r="E16" s="91">
        <f t="shared" si="1"/>
        <v>-0.755</v>
      </c>
      <c r="F16" s="266" t="str">
        <f t="shared" si="0"/>
        <v>是</v>
      </c>
    </row>
    <row r="17" ht="37.5" customHeight="1" spans="1:6">
      <c r="A17" s="336" t="s">
        <v>72</v>
      </c>
      <c r="B17" s="497" t="s">
        <v>73</v>
      </c>
      <c r="C17" s="339">
        <v>110</v>
      </c>
      <c r="D17" s="339">
        <v>50</v>
      </c>
      <c r="E17" s="91">
        <f t="shared" si="1"/>
        <v>-0.545</v>
      </c>
      <c r="F17" s="266" t="str">
        <f t="shared" si="0"/>
        <v>是</v>
      </c>
    </row>
    <row r="18" ht="37.5" customHeight="1" spans="1:6">
      <c r="A18" s="336" t="s">
        <v>74</v>
      </c>
      <c r="B18" s="497" t="s">
        <v>75</v>
      </c>
      <c r="C18" s="339">
        <v>421</v>
      </c>
      <c r="D18" s="339">
        <v>301</v>
      </c>
      <c r="E18" s="91">
        <f t="shared" si="1"/>
        <v>-0.285</v>
      </c>
      <c r="F18" s="266" t="str">
        <f t="shared" si="0"/>
        <v>是</v>
      </c>
    </row>
    <row r="19" ht="37.5" customHeight="1" spans="1:6">
      <c r="A19" s="336" t="s">
        <v>76</v>
      </c>
      <c r="B19" s="497" t="s">
        <v>77</v>
      </c>
      <c r="C19" s="339">
        <v>2</v>
      </c>
      <c r="D19" s="339">
        <v>0</v>
      </c>
      <c r="E19" s="91">
        <f t="shared" si="1"/>
        <v>-1</v>
      </c>
      <c r="F19" s="266" t="str">
        <f t="shared" si="0"/>
        <v>是</v>
      </c>
    </row>
    <row r="20" ht="37.5" customHeight="1" spans="1:6">
      <c r="A20" s="336" t="s">
        <v>78</v>
      </c>
      <c r="B20" s="497" t="s">
        <v>79</v>
      </c>
      <c r="C20" s="339">
        <v>0</v>
      </c>
      <c r="D20" s="339">
        <v>0</v>
      </c>
      <c r="E20" s="91" t="str">
        <f t="shared" si="1"/>
        <v/>
      </c>
      <c r="F20" s="266" t="str">
        <f t="shared" si="0"/>
        <v>是</v>
      </c>
    </row>
    <row r="21" ht="37.5" customHeight="1" spans="1:6">
      <c r="A21" s="336" t="s">
        <v>80</v>
      </c>
      <c r="B21" s="497" t="s">
        <v>81</v>
      </c>
      <c r="C21" s="339">
        <v>2115</v>
      </c>
      <c r="D21" s="339">
        <v>2354</v>
      </c>
      <c r="E21" s="91">
        <f t="shared" si="1"/>
        <v>0.113</v>
      </c>
      <c r="F21" s="266" t="str">
        <f t="shared" si="0"/>
        <v>是</v>
      </c>
    </row>
    <row r="22" ht="37.5" customHeight="1" spans="1:6">
      <c r="A22" s="336" t="s">
        <v>82</v>
      </c>
      <c r="B22" s="497" t="s">
        <v>83</v>
      </c>
      <c r="C22" s="339">
        <v>20691</v>
      </c>
      <c r="D22" s="339">
        <v>15169</v>
      </c>
      <c r="E22" s="91">
        <f t="shared" si="1"/>
        <v>-0.267</v>
      </c>
      <c r="F22" s="266" t="str">
        <f t="shared" si="0"/>
        <v>是</v>
      </c>
    </row>
    <row r="23" ht="37.5" customHeight="1" spans="1:6">
      <c r="A23" s="336" t="s">
        <v>84</v>
      </c>
      <c r="B23" s="497" t="s">
        <v>85</v>
      </c>
      <c r="C23" s="339">
        <v>514</v>
      </c>
      <c r="D23" s="339">
        <v>602</v>
      </c>
      <c r="E23" s="91">
        <f t="shared" si="1"/>
        <v>0.171</v>
      </c>
      <c r="F23" s="266" t="str">
        <f t="shared" si="0"/>
        <v>是</v>
      </c>
    </row>
    <row r="24" ht="37.5" customHeight="1" spans="1:6">
      <c r="A24" s="336" t="s">
        <v>86</v>
      </c>
      <c r="B24" s="497" t="s">
        <v>87</v>
      </c>
      <c r="C24" s="339">
        <v>3678</v>
      </c>
      <c r="D24" s="339">
        <v>4885</v>
      </c>
      <c r="E24" s="91">
        <f t="shared" si="1"/>
        <v>0.328</v>
      </c>
      <c r="F24" s="266" t="str">
        <f t="shared" si="0"/>
        <v>是</v>
      </c>
    </row>
    <row r="25" ht="37.5" customHeight="1" spans="1:6">
      <c r="A25" s="336" t="s">
        <v>88</v>
      </c>
      <c r="B25" s="497" t="s">
        <v>89</v>
      </c>
      <c r="C25" s="339">
        <v>0</v>
      </c>
      <c r="D25" s="339">
        <v>3500</v>
      </c>
      <c r="E25" s="91" t="str">
        <f t="shared" si="1"/>
        <v/>
      </c>
      <c r="F25" s="266" t="str">
        <f t="shared" si="0"/>
        <v>是</v>
      </c>
    </row>
    <row r="26" ht="37.5" customHeight="1" spans="1:6">
      <c r="A26" s="336" t="s">
        <v>90</v>
      </c>
      <c r="B26" s="497" t="s">
        <v>91</v>
      </c>
      <c r="C26" s="339">
        <v>13759</v>
      </c>
      <c r="D26" s="339">
        <v>13407</v>
      </c>
      <c r="E26" s="91">
        <f t="shared" si="1"/>
        <v>-0.026</v>
      </c>
      <c r="F26" s="266" t="str">
        <f t="shared" si="0"/>
        <v>是</v>
      </c>
    </row>
    <row r="27" ht="37.5" customHeight="1" spans="1:6">
      <c r="A27" s="336" t="s">
        <v>92</v>
      </c>
      <c r="B27" s="497" t="s">
        <v>93</v>
      </c>
      <c r="C27" s="339">
        <v>83</v>
      </c>
      <c r="D27" s="339">
        <v>3</v>
      </c>
      <c r="E27" s="91">
        <f t="shared" si="1"/>
        <v>-0.964</v>
      </c>
      <c r="F27" s="266" t="str">
        <f t="shared" si="0"/>
        <v>是</v>
      </c>
    </row>
    <row r="28" ht="37.5" customHeight="1" spans="1:6">
      <c r="A28" s="336" t="s">
        <v>94</v>
      </c>
      <c r="B28" s="497" t="s">
        <v>95</v>
      </c>
      <c r="C28" s="339">
        <v>0</v>
      </c>
      <c r="D28" s="339">
        <v>31369</v>
      </c>
      <c r="E28" s="91" t="str">
        <f t="shared" si="1"/>
        <v/>
      </c>
      <c r="F28" s="266" t="str">
        <f t="shared" si="0"/>
        <v>是</v>
      </c>
    </row>
    <row r="29" ht="37.5" customHeight="1" spans="1:6">
      <c r="A29" s="336"/>
      <c r="B29" s="497"/>
      <c r="C29" s="339"/>
      <c r="D29" s="339"/>
      <c r="E29" s="87" t="str">
        <f t="shared" si="1"/>
        <v/>
      </c>
      <c r="F29" s="266" t="str">
        <f t="shared" si="0"/>
        <v>是</v>
      </c>
    </row>
    <row r="30" s="323" customFormat="1" ht="37.5" customHeight="1" spans="1:6">
      <c r="A30" s="483"/>
      <c r="B30" s="461" t="s">
        <v>96</v>
      </c>
      <c r="C30" s="484">
        <f>SUM(C4:C28)</f>
        <v>321733</v>
      </c>
      <c r="D30" s="484">
        <f>SUM(D4:D28)</f>
        <v>331385</v>
      </c>
      <c r="E30" s="87">
        <f t="shared" si="1"/>
        <v>0.03</v>
      </c>
      <c r="F30" s="266" t="str">
        <f t="shared" si="0"/>
        <v>是</v>
      </c>
    </row>
    <row r="31" ht="37.5" customHeight="1" spans="1:6">
      <c r="A31" s="333">
        <v>230</v>
      </c>
      <c r="B31" s="498" t="s">
        <v>97</v>
      </c>
      <c r="C31" s="484">
        <f>SUM(C32:C35)</f>
        <v>67298</v>
      </c>
      <c r="D31" s="484">
        <f>SUM(D32:D35)</f>
        <v>64918</v>
      </c>
      <c r="E31" s="87">
        <f t="shared" si="1"/>
        <v>-0.035</v>
      </c>
      <c r="F31" s="266" t="str">
        <f t="shared" si="0"/>
        <v>是</v>
      </c>
    </row>
    <row r="32" ht="37.5" customHeight="1" spans="1:6">
      <c r="A32" s="477">
        <v>23006</v>
      </c>
      <c r="B32" s="499" t="s">
        <v>98</v>
      </c>
      <c r="C32" s="339">
        <v>58742</v>
      </c>
      <c r="D32" s="339">
        <v>54493</v>
      </c>
      <c r="E32" s="91">
        <f t="shared" si="1"/>
        <v>-0.072</v>
      </c>
      <c r="F32" s="266" t="str">
        <f t="shared" si="0"/>
        <v>是</v>
      </c>
    </row>
    <row r="33" ht="36" customHeight="1" spans="1:6">
      <c r="A33" s="336">
        <v>23008</v>
      </c>
      <c r="B33" s="499" t="s">
        <v>99</v>
      </c>
      <c r="C33" s="339">
        <v>6820</v>
      </c>
      <c r="D33" s="339">
        <v>10425</v>
      </c>
      <c r="E33" s="91">
        <f t="shared" si="1"/>
        <v>0.529</v>
      </c>
      <c r="F33" s="266" t="str">
        <f t="shared" si="0"/>
        <v>是</v>
      </c>
    </row>
    <row r="34" ht="37.5" customHeight="1" spans="1:6">
      <c r="A34" s="500">
        <v>23015</v>
      </c>
      <c r="B34" s="482" t="s">
        <v>100</v>
      </c>
      <c r="C34" s="339">
        <v>1736</v>
      </c>
      <c r="D34" s="339"/>
      <c r="E34" s="91">
        <f t="shared" si="1"/>
        <v>-1</v>
      </c>
      <c r="F34" s="266" t="str">
        <f t="shared" si="0"/>
        <v>是</v>
      </c>
    </row>
    <row r="35" s="471" customFormat="1" ht="36" hidden="1" customHeight="1" spans="1:6">
      <c r="A35" s="500">
        <v>23016</v>
      </c>
      <c r="B35" s="482" t="s">
        <v>101</v>
      </c>
      <c r="C35" s="339"/>
      <c r="D35" s="339"/>
      <c r="E35" s="91" t="str">
        <f t="shared" si="1"/>
        <v/>
      </c>
      <c r="F35" s="266" t="str">
        <f t="shared" si="0"/>
        <v>否</v>
      </c>
    </row>
    <row r="36" s="471" customFormat="1" ht="37.5" customHeight="1" spans="1:6">
      <c r="A36" s="333">
        <v>231</v>
      </c>
      <c r="B36" s="179" t="s">
        <v>102</v>
      </c>
      <c r="C36" s="484">
        <v>81686</v>
      </c>
      <c r="D36" s="484">
        <v>2860</v>
      </c>
      <c r="E36" s="87">
        <f t="shared" si="1"/>
        <v>-0.965</v>
      </c>
      <c r="F36" s="266" t="str">
        <f t="shared" si="0"/>
        <v>是</v>
      </c>
    </row>
    <row r="37" s="471" customFormat="1" ht="37.5" customHeight="1" spans="1:6">
      <c r="A37" s="333">
        <v>23009</v>
      </c>
      <c r="B37" s="501" t="s">
        <v>103</v>
      </c>
      <c r="C37" s="484">
        <v>17617</v>
      </c>
      <c r="D37" s="484"/>
      <c r="E37" s="87">
        <f t="shared" si="1"/>
        <v>-1</v>
      </c>
      <c r="F37" s="266" t="str">
        <f t="shared" si="0"/>
        <v>是</v>
      </c>
    </row>
    <row r="38" ht="37.5" customHeight="1" spans="1:6">
      <c r="A38" s="483"/>
      <c r="B38" s="490" t="s">
        <v>104</v>
      </c>
      <c r="C38" s="484">
        <f>SUM(C30:C31,C36,C37)</f>
        <v>488334</v>
      </c>
      <c r="D38" s="484">
        <f>SUM(D30:D31,D36,D37)</f>
        <v>399163</v>
      </c>
      <c r="E38" s="87">
        <f t="shared" si="1"/>
        <v>-0.183</v>
      </c>
      <c r="F38" s="266" t="str">
        <f t="shared" si="0"/>
        <v>是</v>
      </c>
    </row>
    <row r="39" hidden="1" spans="2:4">
      <c r="B39" s="502"/>
      <c r="D39" s="503"/>
    </row>
    <row r="41" spans="4:4">
      <c r="D41" s="503"/>
    </row>
    <row r="43" spans="4:4">
      <c r="D43" s="503"/>
    </row>
    <row r="44" spans="4:4">
      <c r="D44" s="503"/>
    </row>
    <row r="46" spans="4:4">
      <c r="D46" s="503"/>
    </row>
    <row r="47" spans="4:4">
      <c r="D47" s="503"/>
    </row>
    <row r="48" spans="4:4">
      <c r="D48" s="503"/>
    </row>
    <row r="49" spans="4:4">
      <c r="D49" s="503"/>
    </row>
    <row r="51" spans="4:4">
      <c r="D51" s="503"/>
    </row>
  </sheetData>
  <autoFilter xmlns:etc="http://www.wps.cn/officeDocument/2017/etCustomData" ref="A3:F39" etc:filterBottomFollowUsedRange="0">
    <filterColumn colId="5">
      <customFilters>
        <customFilter operator="equal" val="是"/>
      </customFilters>
    </filterColumn>
    <extLst/>
  </autoFilter>
  <mergeCells count="1">
    <mergeCell ref="B1:E1"/>
  </mergeCells>
  <conditionalFormatting sqref="C34">
    <cfRule type="expression" dxfId="1" priority="14" stopIfTrue="1">
      <formula>"len($A:$A)=3"</formula>
    </cfRule>
  </conditionalFormatting>
  <conditionalFormatting sqref="D34">
    <cfRule type="cellIs" dxfId="2" priority="29" stopIfTrue="1" operator="lessThan">
      <formula>0</formula>
    </cfRule>
    <cfRule type="cellIs" dxfId="0" priority="30" stopIfTrue="1" operator="greaterThan">
      <formula>5</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F4:F39">
    <cfRule type="cellIs" dxfId="2" priority="11" stopIfTrue="1" operator="lessThan">
      <formula>0</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0">
    <tabColor theme="7" tint="0.6"/>
  </sheetPr>
  <dimension ref="A1:E42"/>
  <sheetViews>
    <sheetView showGridLines="0" showZeros="0" view="pageBreakPreview" zoomScaleNormal="115" topLeftCell="A5" workbookViewId="0">
      <selection activeCell="A30" sqref="A30"/>
    </sheetView>
  </sheetViews>
  <sheetFormatPr defaultColWidth="9" defaultRowHeight="14.25" outlineLevelCol="4"/>
  <cols>
    <col min="1" max="1" width="52.4416666666667" style="118" customWidth="1"/>
    <col min="2" max="4" width="20.6333333333333" style="118" customWidth="1"/>
    <col min="5" max="5" width="5.38333333333333" style="118" hidden="1" customWidth="1"/>
    <col min="6" max="16384" width="9" style="118"/>
  </cols>
  <sheetData>
    <row r="1" ht="45" customHeight="1" spans="1:4">
      <c r="A1" s="119" t="s">
        <v>1781</v>
      </c>
      <c r="B1" s="119"/>
      <c r="C1" s="119"/>
      <c r="D1" s="119"/>
    </row>
    <row r="2" s="130" customFormat="1" ht="20.1" customHeight="1" spans="1:4">
      <c r="A2" s="131"/>
      <c r="B2" s="132"/>
      <c r="C2" s="133"/>
      <c r="D2" s="134" t="s">
        <v>2</v>
      </c>
    </row>
    <row r="3" ht="45" customHeight="1" spans="1:5">
      <c r="A3" s="135" t="s">
        <v>1782</v>
      </c>
      <c r="B3" s="82" t="s">
        <v>5</v>
      </c>
      <c r="C3" s="82" t="s">
        <v>6</v>
      </c>
      <c r="D3" s="82" t="s">
        <v>7</v>
      </c>
      <c r="E3" s="130" t="s">
        <v>8</v>
      </c>
    </row>
    <row r="4" ht="36" customHeight="1" spans="1:5">
      <c r="A4" s="136" t="s">
        <v>1783</v>
      </c>
      <c r="B4" s="137">
        <v>82026</v>
      </c>
      <c r="C4" s="138">
        <v>81785</v>
      </c>
      <c r="D4" s="87">
        <f>IFERROR(C4/B4-1,"")</f>
        <v>-0.003</v>
      </c>
      <c r="E4" s="139" t="str">
        <f t="shared" ref="E4:E38" si="0">IF(A4&lt;&gt;"",IF(SUM(B4:C4)&lt;&gt;0,"是","否"),"是")</f>
        <v>是</v>
      </c>
    </row>
    <row r="5" ht="36" customHeight="1" spans="1:5">
      <c r="A5" s="140" t="s">
        <v>1784</v>
      </c>
      <c r="B5" s="141">
        <v>80214</v>
      </c>
      <c r="C5" s="141">
        <v>79985</v>
      </c>
      <c r="D5" s="91">
        <f t="shared" ref="D5:D14" si="1">IFERROR(C5/B5-1,"")</f>
        <v>-0.003</v>
      </c>
      <c r="E5" s="139" t="str">
        <f t="shared" si="0"/>
        <v>是</v>
      </c>
    </row>
    <row r="6" ht="36" customHeight="1" spans="1:5">
      <c r="A6" s="140" t="s">
        <v>1785</v>
      </c>
      <c r="B6" s="141">
        <v>207</v>
      </c>
      <c r="C6" s="142">
        <v>22</v>
      </c>
      <c r="D6" s="91">
        <f t="shared" si="1"/>
        <v>-0.894</v>
      </c>
      <c r="E6" s="139" t="str">
        <f t="shared" si="0"/>
        <v>是</v>
      </c>
    </row>
    <row r="7" s="117" customFormat="1" ht="36" customHeight="1" spans="1:5">
      <c r="A7" s="140" t="s">
        <v>1786</v>
      </c>
      <c r="B7" s="141"/>
      <c r="C7" s="142"/>
      <c r="D7" s="87" t="str">
        <f t="shared" si="1"/>
        <v/>
      </c>
      <c r="E7" s="139" t="str">
        <f t="shared" si="0"/>
        <v>否</v>
      </c>
    </row>
    <row r="8" ht="36" customHeight="1" spans="1:5">
      <c r="A8" s="136" t="s">
        <v>1787</v>
      </c>
      <c r="B8" s="137">
        <v>30547</v>
      </c>
      <c r="C8" s="137">
        <v>42120</v>
      </c>
      <c r="D8" s="87">
        <f t="shared" si="1"/>
        <v>0.379</v>
      </c>
      <c r="E8" s="139" t="str">
        <f t="shared" si="0"/>
        <v>是</v>
      </c>
    </row>
    <row r="9" ht="36" customHeight="1" spans="1:5">
      <c r="A9" s="140" t="s">
        <v>1784</v>
      </c>
      <c r="B9" s="141">
        <v>24142</v>
      </c>
      <c r="C9" s="142">
        <v>23721</v>
      </c>
      <c r="D9" s="91">
        <f t="shared" si="1"/>
        <v>-0.017</v>
      </c>
      <c r="E9" s="139" t="str">
        <f t="shared" si="0"/>
        <v>是</v>
      </c>
    </row>
    <row r="10" ht="36" customHeight="1" spans="1:5">
      <c r="A10" s="140" t="s">
        <v>1785</v>
      </c>
      <c r="B10" s="141">
        <v>48</v>
      </c>
      <c r="C10" s="142">
        <v>52</v>
      </c>
      <c r="D10" s="91">
        <f t="shared" si="1"/>
        <v>0.083</v>
      </c>
      <c r="E10" s="139" t="str">
        <f t="shared" si="0"/>
        <v>是</v>
      </c>
    </row>
    <row r="11" ht="36" customHeight="1" spans="1:5">
      <c r="A11" s="140" t="s">
        <v>1786</v>
      </c>
      <c r="B11" s="141">
        <v>5710</v>
      </c>
      <c r="C11" s="142">
        <v>17665</v>
      </c>
      <c r="D11" s="91">
        <f t="shared" si="1"/>
        <v>2.094</v>
      </c>
      <c r="E11" s="139" t="str">
        <f t="shared" si="0"/>
        <v>是</v>
      </c>
    </row>
    <row r="12" ht="36" customHeight="1" spans="1:5">
      <c r="A12" s="136" t="s">
        <v>1788</v>
      </c>
      <c r="B12" s="137">
        <v>5030</v>
      </c>
      <c r="C12" s="138">
        <v>2718</v>
      </c>
      <c r="D12" s="87">
        <f t="shared" si="1"/>
        <v>-0.46</v>
      </c>
      <c r="E12" s="139" t="str">
        <f t="shared" si="0"/>
        <v>是</v>
      </c>
    </row>
    <row r="13" ht="36" customHeight="1" spans="1:5">
      <c r="A13" s="140" t="s">
        <v>1784</v>
      </c>
      <c r="B13" s="141">
        <v>4888</v>
      </c>
      <c r="C13" s="142">
        <v>2716</v>
      </c>
      <c r="D13" s="91">
        <f t="shared" si="1"/>
        <v>-0.444</v>
      </c>
      <c r="E13" s="139" t="str">
        <f t="shared" si="0"/>
        <v>是</v>
      </c>
    </row>
    <row r="14" ht="36" customHeight="1" spans="1:5">
      <c r="A14" s="140" t="s">
        <v>1785</v>
      </c>
      <c r="B14" s="141">
        <v>116</v>
      </c>
      <c r="C14" s="142">
        <v>3</v>
      </c>
      <c r="D14" s="91">
        <f t="shared" si="1"/>
        <v>-0.974</v>
      </c>
      <c r="E14" s="139" t="str">
        <f t="shared" si="0"/>
        <v>是</v>
      </c>
    </row>
    <row r="15" ht="36" hidden="1" customHeight="1" spans="1:5">
      <c r="A15" s="140" t="s">
        <v>1786</v>
      </c>
      <c r="B15" s="141">
        <v>0</v>
      </c>
      <c r="C15" s="142"/>
      <c r="D15" s="143" t="str">
        <f>IF(B15&gt;0,C15/B15-1,IF(B15&lt;0,-(C15/B15-1),""))</f>
        <v/>
      </c>
      <c r="E15" s="139" t="str">
        <f t="shared" si="0"/>
        <v>否</v>
      </c>
    </row>
    <row r="16" ht="36" customHeight="1" spans="1:5">
      <c r="A16" s="136" t="s">
        <v>1789</v>
      </c>
      <c r="B16" s="137">
        <v>40785</v>
      </c>
      <c r="C16" s="138">
        <v>45782</v>
      </c>
      <c r="D16" s="87">
        <f t="shared" ref="D16:D38" si="2">IFERROR(C16/B16-1,"")</f>
        <v>0.123</v>
      </c>
      <c r="E16" s="139" t="str">
        <f t="shared" si="0"/>
        <v>是</v>
      </c>
    </row>
    <row r="17" ht="36" customHeight="1" spans="1:5">
      <c r="A17" s="140" t="s">
        <v>1784</v>
      </c>
      <c r="B17" s="141">
        <v>40462</v>
      </c>
      <c r="C17" s="114">
        <v>45254</v>
      </c>
      <c r="D17" s="91">
        <f t="shared" si="2"/>
        <v>0.118</v>
      </c>
      <c r="E17" s="139" t="str">
        <f t="shared" si="0"/>
        <v>是</v>
      </c>
    </row>
    <row r="18" ht="36" customHeight="1" spans="1:5">
      <c r="A18" s="140" t="s">
        <v>1785</v>
      </c>
      <c r="B18" s="141">
        <v>157</v>
      </c>
      <c r="C18" s="114">
        <v>150</v>
      </c>
      <c r="D18" s="91">
        <f t="shared" si="2"/>
        <v>-0.045</v>
      </c>
      <c r="E18" s="139" t="str">
        <f t="shared" si="0"/>
        <v>是</v>
      </c>
    </row>
    <row r="19" ht="36" customHeight="1" spans="1:5">
      <c r="A19" s="140" t="s">
        <v>1786</v>
      </c>
      <c r="B19" s="141"/>
      <c r="C19" s="114">
        <v>209</v>
      </c>
      <c r="D19" s="91" t="str">
        <f t="shared" si="2"/>
        <v/>
      </c>
      <c r="E19" s="139" t="str">
        <f t="shared" si="0"/>
        <v>是</v>
      </c>
    </row>
    <row r="20" ht="36" customHeight="1" spans="1:5">
      <c r="A20" s="136" t="s">
        <v>1790</v>
      </c>
      <c r="B20" s="137">
        <v>2315</v>
      </c>
      <c r="C20" s="138">
        <v>1854</v>
      </c>
      <c r="D20" s="87">
        <f t="shared" si="2"/>
        <v>-0.199</v>
      </c>
      <c r="E20" s="139" t="str">
        <f t="shared" si="0"/>
        <v>是</v>
      </c>
    </row>
    <row r="21" ht="36" customHeight="1" spans="1:5">
      <c r="A21" s="140" t="s">
        <v>1784</v>
      </c>
      <c r="B21" s="141">
        <v>2309</v>
      </c>
      <c r="C21" s="142">
        <v>1850</v>
      </c>
      <c r="D21" s="87">
        <f t="shared" si="2"/>
        <v>-0.199</v>
      </c>
      <c r="E21" s="139" t="str">
        <f t="shared" si="0"/>
        <v>是</v>
      </c>
    </row>
    <row r="22" ht="36" customHeight="1" spans="1:5">
      <c r="A22" s="140" t="s">
        <v>1785</v>
      </c>
      <c r="B22" s="141">
        <v>6</v>
      </c>
      <c r="C22" s="141">
        <v>4</v>
      </c>
      <c r="D22" s="87">
        <f t="shared" si="2"/>
        <v>-0.333</v>
      </c>
      <c r="E22" s="139" t="str">
        <f t="shared" si="0"/>
        <v>是</v>
      </c>
    </row>
    <row r="23" ht="36" customHeight="1" spans="1:5">
      <c r="A23" s="140" t="s">
        <v>1786</v>
      </c>
      <c r="B23" s="141"/>
      <c r="C23" s="142"/>
      <c r="D23" s="87" t="str">
        <f t="shared" si="2"/>
        <v/>
      </c>
      <c r="E23" s="139" t="str">
        <f t="shared" si="0"/>
        <v>否</v>
      </c>
    </row>
    <row r="24" ht="36" customHeight="1" spans="1:5">
      <c r="A24" s="136" t="s">
        <v>1791</v>
      </c>
      <c r="B24" s="144">
        <v>7581</v>
      </c>
      <c r="C24" s="138">
        <v>20065</v>
      </c>
      <c r="D24" s="87">
        <f t="shared" si="2"/>
        <v>1.647</v>
      </c>
      <c r="E24" s="139" t="str">
        <f t="shared" si="0"/>
        <v>是</v>
      </c>
    </row>
    <row r="25" ht="36" customHeight="1" spans="1:5">
      <c r="A25" s="140" t="s">
        <v>1784</v>
      </c>
      <c r="B25" s="141">
        <v>5033</v>
      </c>
      <c r="C25" s="145">
        <v>7561</v>
      </c>
      <c r="D25" s="91">
        <f t="shared" si="2"/>
        <v>0.502</v>
      </c>
      <c r="E25" s="139" t="str">
        <f t="shared" si="0"/>
        <v>是</v>
      </c>
    </row>
    <row r="26" ht="36" customHeight="1" spans="1:5">
      <c r="A26" s="140" t="s">
        <v>1785</v>
      </c>
      <c r="B26" s="141">
        <v>67</v>
      </c>
      <c r="C26" s="141">
        <v>125</v>
      </c>
      <c r="D26" s="91">
        <f t="shared" si="2"/>
        <v>0.866</v>
      </c>
      <c r="E26" s="139" t="str">
        <f t="shared" si="0"/>
        <v>是</v>
      </c>
    </row>
    <row r="27" ht="36" customHeight="1" spans="1:5">
      <c r="A27" s="140" t="s">
        <v>1786</v>
      </c>
      <c r="B27" s="141">
        <v>106</v>
      </c>
      <c r="C27" s="141">
        <v>10927</v>
      </c>
      <c r="D27" s="91">
        <f t="shared" si="2"/>
        <v>102.085</v>
      </c>
      <c r="E27" s="139" t="str">
        <f t="shared" si="0"/>
        <v>是</v>
      </c>
    </row>
    <row r="28" ht="36" customHeight="1" spans="1:5">
      <c r="A28" s="136" t="s">
        <v>1792</v>
      </c>
      <c r="B28" s="137">
        <v>12488</v>
      </c>
      <c r="C28" s="138">
        <v>14513</v>
      </c>
      <c r="D28" s="87">
        <f t="shared" si="2"/>
        <v>0.162</v>
      </c>
      <c r="E28" s="139" t="str">
        <f t="shared" si="0"/>
        <v>是</v>
      </c>
    </row>
    <row r="29" ht="36" customHeight="1" spans="1:5">
      <c r="A29" s="140" t="s">
        <v>1784</v>
      </c>
      <c r="B29" s="141">
        <v>11647</v>
      </c>
      <c r="C29" s="145">
        <v>13571</v>
      </c>
      <c r="D29" s="91">
        <f t="shared" si="2"/>
        <v>0.165</v>
      </c>
      <c r="E29" s="139" t="str">
        <f t="shared" si="0"/>
        <v>是</v>
      </c>
    </row>
    <row r="30" ht="36" customHeight="1" spans="1:5">
      <c r="A30" s="140" t="s">
        <v>1785</v>
      </c>
      <c r="B30" s="141">
        <v>47</v>
      </c>
      <c r="C30" s="145">
        <v>30</v>
      </c>
      <c r="D30" s="91">
        <f t="shared" si="2"/>
        <v>-0.362</v>
      </c>
      <c r="E30" s="139" t="str">
        <f t="shared" si="0"/>
        <v>是</v>
      </c>
    </row>
    <row r="31" ht="36" customHeight="1" spans="1:5">
      <c r="A31" s="140" t="s">
        <v>1786</v>
      </c>
      <c r="B31" s="141">
        <v>732</v>
      </c>
      <c r="C31" s="145">
        <v>832</v>
      </c>
      <c r="D31" s="91">
        <f t="shared" si="2"/>
        <v>0.137</v>
      </c>
      <c r="E31" s="139" t="str">
        <f t="shared" si="0"/>
        <v>是</v>
      </c>
    </row>
    <row r="32" ht="36" customHeight="1" spans="1:5">
      <c r="A32" s="100" t="s">
        <v>1793</v>
      </c>
      <c r="B32" s="144">
        <f>SUM(B4,B8,B12,B16,B20,B24,B28)</f>
        <v>180772</v>
      </c>
      <c r="C32" s="144">
        <f>SUM(C4,C8,C12,C16,C20,C24,C28)+1</f>
        <v>208838</v>
      </c>
      <c r="D32" s="87">
        <f t="shared" si="2"/>
        <v>0.155</v>
      </c>
      <c r="E32" s="139" t="str">
        <f t="shared" si="0"/>
        <v>是</v>
      </c>
    </row>
    <row r="33" ht="36" customHeight="1" spans="1:5">
      <c r="A33" s="140" t="s">
        <v>1794</v>
      </c>
      <c r="B33" s="141">
        <f>SUM(B5,B9,B13,B17,B21,B25,B29)</f>
        <v>168695</v>
      </c>
      <c r="C33" s="141">
        <f>SUM(C5,C9,C13,C17,C21,C25,C29)-1</f>
        <v>174657</v>
      </c>
      <c r="D33" s="91">
        <f t="shared" si="2"/>
        <v>0.035</v>
      </c>
      <c r="E33" s="139" t="str">
        <f t="shared" si="0"/>
        <v>是</v>
      </c>
    </row>
    <row r="34" ht="36" customHeight="1" spans="1:5">
      <c r="A34" s="140" t="s">
        <v>1795</v>
      </c>
      <c r="B34" s="141">
        <f>SUM(B6,B10,B14,B18,B22,B26,B30)</f>
        <v>648</v>
      </c>
      <c r="C34" s="141">
        <f>SUM(C6,C10,C14,C18,C22,C26,C30)</f>
        <v>386</v>
      </c>
      <c r="D34" s="91">
        <f t="shared" si="2"/>
        <v>-0.404</v>
      </c>
      <c r="E34" s="139" t="str">
        <f t="shared" si="0"/>
        <v>是</v>
      </c>
    </row>
    <row r="35" ht="36" customHeight="1" spans="1:5">
      <c r="A35" s="140" t="s">
        <v>1796</v>
      </c>
      <c r="B35" s="141">
        <f>SUM(B7,B11,B19,B23,B27,B31)</f>
        <v>6548</v>
      </c>
      <c r="C35" s="141">
        <f>SUM(C7,C11,C19,C23,C27,C31)-1</f>
        <v>29632</v>
      </c>
      <c r="D35" s="91">
        <f t="shared" si="2"/>
        <v>3.525</v>
      </c>
      <c r="E35" s="139" t="str">
        <f t="shared" si="0"/>
        <v>是</v>
      </c>
    </row>
    <row r="36" ht="36" customHeight="1" spans="1:5">
      <c r="A36" s="101" t="s">
        <v>1797</v>
      </c>
      <c r="B36" s="137">
        <v>92282</v>
      </c>
      <c r="C36" s="137">
        <v>98924</v>
      </c>
      <c r="D36" s="87">
        <f t="shared" si="2"/>
        <v>0.072</v>
      </c>
      <c r="E36" s="139" t="str">
        <f t="shared" si="0"/>
        <v>是</v>
      </c>
    </row>
    <row r="37" ht="36" customHeight="1" spans="1:5">
      <c r="A37" s="146" t="s">
        <v>1798</v>
      </c>
      <c r="B37" s="137">
        <v>79501</v>
      </c>
      <c r="C37" s="138">
        <v>81724</v>
      </c>
      <c r="D37" s="87">
        <f t="shared" si="2"/>
        <v>0.028</v>
      </c>
      <c r="E37" s="139" t="str">
        <f t="shared" si="0"/>
        <v>是</v>
      </c>
    </row>
    <row r="38" ht="36" customHeight="1" spans="1:5">
      <c r="A38" s="100" t="s">
        <v>1799</v>
      </c>
      <c r="B38" s="137">
        <f>SUM(B32,B36,B37)</f>
        <v>352555</v>
      </c>
      <c r="C38" s="137">
        <f>SUM(C32,C36,C37)</f>
        <v>389486</v>
      </c>
      <c r="D38" s="87">
        <f t="shared" si="2"/>
        <v>0.105</v>
      </c>
      <c r="E38" s="139" t="str">
        <f t="shared" si="0"/>
        <v>是</v>
      </c>
    </row>
    <row r="39" spans="2:3">
      <c r="B39" s="129"/>
      <c r="C39" s="129"/>
    </row>
    <row r="40" spans="2:3">
      <c r="B40" s="129"/>
      <c r="C40" s="129"/>
    </row>
    <row r="41" spans="2:3">
      <c r="B41" s="129"/>
      <c r="C41" s="129"/>
    </row>
    <row r="42" spans="2:3">
      <c r="B42" s="129"/>
      <c r="C42" s="129"/>
    </row>
  </sheetData>
  <autoFilter xmlns:etc="http://www.wps.cn/officeDocument/2017/etCustomData" ref="A3:E38" etc:filterBottomFollowUsedRange="0">
    <filterColumn colId="4">
      <customFilters>
        <customFilter operator="equal" val="是"/>
      </customFilters>
    </filterColumn>
    <extLst/>
  </autoFilter>
  <mergeCells count="1">
    <mergeCell ref="A1:D1"/>
  </mergeCells>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15 C25 C29:C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theme="7" tint="0.6"/>
  </sheetPr>
  <dimension ref="A1:E27"/>
  <sheetViews>
    <sheetView showGridLines="0" showZeros="0" view="pageBreakPreview" zoomScaleNormal="100" workbookViewId="0">
      <pane ySplit="3" topLeftCell="A4" activePane="bottomLeft" state="frozen"/>
      <selection/>
      <selection pane="bottomLeft" activeCell="D19" sqref="D19"/>
    </sheetView>
  </sheetViews>
  <sheetFormatPr defaultColWidth="9" defaultRowHeight="14.25" outlineLevelCol="4"/>
  <cols>
    <col min="1" max="1" width="45.6333333333333" style="118" customWidth="1"/>
    <col min="2" max="4" width="20.6333333333333" style="118" customWidth="1"/>
    <col min="5" max="5" width="12.75" style="118" hidden="1" customWidth="1"/>
    <col min="6" max="16384" width="9" style="118"/>
  </cols>
  <sheetData>
    <row r="1" ht="45" customHeight="1" spans="1:4">
      <c r="A1" s="119" t="s">
        <v>1800</v>
      </c>
      <c r="B1" s="119"/>
      <c r="C1" s="119"/>
      <c r="D1" s="119"/>
    </row>
    <row r="2" ht="20.1" customHeight="1" spans="1:4">
      <c r="A2" s="120"/>
      <c r="B2" s="121"/>
      <c r="C2" s="122"/>
      <c r="D2" s="123" t="s">
        <v>1801</v>
      </c>
    </row>
    <row r="3" ht="45" customHeight="1" spans="1:5">
      <c r="A3" s="81" t="s">
        <v>1086</v>
      </c>
      <c r="B3" s="82" t="s">
        <v>5</v>
      </c>
      <c r="C3" s="82" t="s">
        <v>6</v>
      </c>
      <c r="D3" s="82" t="s">
        <v>7</v>
      </c>
      <c r="E3" s="124" t="s">
        <v>8</v>
      </c>
    </row>
    <row r="4" ht="36" customHeight="1" spans="1:5">
      <c r="A4" s="84" t="s">
        <v>1802</v>
      </c>
      <c r="B4" s="93">
        <v>52148</v>
      </c>
      <c r="C4" s="93">
        <v>58028</v>
      </c>
      <c r="D4" s="87">
        <f>IFERROR(C4/B4-1,"")</f>
        <v>0.113</v>
      </c>
      <c r="E4" s="125" t="str">
        <f t="shared" ref="E4:E23" si="0">IF(A4&lt;&gt;"",IF(SUM(B4:C4)&lt;&gt;0,"是","否"),"是")</f>
        <v>是</v>
      </c>
    </row>
    <row r="5" ht="36" customHeight="1" spans="1:5">
      <c r="A5" s="88" t="s">
        <v>1803</v>
      </c>
      <c r="B5" s="94">
        <v>51480</v>
      </c>
      <c r="C5" s="94">
        <v>57359</v>
      </c>
      <c r="D5" s="91">
        <f t="shared" ref="D5:D23" si="1">IFERROR(C5/B5-1,"")</f>
        <v>0.114</v>
      </c>
      <c r="E5" s="125" t="str">
        <f t="shared" si="0"/>
        <v>是</v>
      </c>
    </row>
    <row r="6" ht="36" customHeight="1" spans="1:5">
      <c r="A6" s="126" t="s">
        <v>1804</v>
      </c>
      <c r="B6" s="93">
        <v>31123</v>
      </c>
      <c r="C6" s="93">
        <v>35250</v>
      </c>
      <c r="D6" s="87">
        <f t="shared" si="1"/>
        <v>0.133</v>
      </c>
      <c r="E6" s="125" t="str">
        <f t="shared" si="0"/>
        <v>是</v>
      </c>
    </row>
    <row r="7" ht="36" customHeight="1" spans="1:5">
      <c r="A7" s="88" t="s">
        <v>1803</v>
      </c>
      <c r="B7" s="94">
        <v>31072</v>
      </c>
      <c r="C7" s="127">
        <v>35223</v>
      </c>
      <c r="D7" s="91">
        <f t="shared" si="1"/>
        <v>0.134</v>
      </c>
      <c r="E7" s="125" t="str">
        <f t="shared" si="0"/>
        <v>是</v>
      </c>
    </row>
    <row r="8" s="117" customFormat="1" ht="36" customHeight="1" spans="1:5">
      <c r="A8" s="84" t="s">
        <v>1805</v>
      </c>
      <c r="B8" s="93">
        <v>5686</v>
      </c>
      <c r="C8" s="93">
        <v>5439</v>
      </c>
      <c r="D8" s="87">
        <f t="shared" si="1"/>
        <v>-0.043</v>
      </c>
      <c r="E8" s="125" t="str">
        <f t="shared" si="0"/>
        <v>是</v>
      </c>
    </row>
    <row r="9" s="117" customFormat="1" ht="36" customHeight="1" spans="1:5">
      <c r="A9" s="88" t="s">
        <v>1803</v>
      </c>
      <c r="B9" s="94">
        <v>3283</v>
      </c>
      <c r="C9" s="127">
        <v>3502</v>
      </c>
      <c r="D9" s="91">
        <f t="shared" si="1"/>
        <v>0.067</v>
      </c>
      <c r="E9" s="125" t="str">
        <f t="shared" si="0"/>
        <v>是</v>
      </c>
    </row>
    <row r="10" s="117" customFormat="1" ht="36" customHeight="1" spans="1:5">
      <c r="A10" s="84" t="s">
        <v>1806</v>
      </c>
      <c r="B10" s="93">
        <v>35119</v>
      </c>
      <c r="C10" s="93">
        <v>40373</v>
      </c>
      <c r="D10" s="87">
        <f t="shared" si="1"/>
        <v>0.15</v>
      </c>
      <c r="E10" s="125" t="str">
        <f t="shared" si="0"/>
        <v>是</v>
      </c>
    </row>
    <row r="11" s="117" customFormat="1" ht="36" customHeight="1" spans="1:5">
      <c r="A11" s="88" t="s">
        <v>1803</v>
      </c>
      <c r="B11" s="94">
        <v>34871</v>
      </c>
      <c r="C11" s="92">
        <v>39753</v>
      </c>
      <c r="D11" s="91">
        <f t="shared" si="1"/>
        <v>0.14</v>
      </c>
      <c r="E11" s="125" t="str">
        <f t="shared" si="0"/>
        <v>是</v>
      </c>
    </row>
    <row r="12" s="117" customFormat="1" ht="36" customHeight="1" spans="1:5">
      <c r="A12" s="84" t="s">
        <v>1807</v>
      </c>
      <c r="B12" s="93">
        <v>2931</v>
      </c>
      <c r="C12" s="93">
        <v>3063</v>
      </c>
      <c r="D12" s="87">
        <f t="shared" si="1"/>
        <v>0.045</v>
      </c>
      <c r="E12" s="125" t="str">
        <f t="shared" si="0"/>
        <v>是</v>
      </c>
    </row>
    <row r="13" s="117" customFormat="1" ht="36" customHeight="1" spans="1:5">
      <c r="A13" s="88" t="s">
        <v>1803</v>
      </c>
      <c r="B13" s="94">
        <v>2926</v>
      </c>
      <c r="C13" s="92">
        <v>3063</v>
      </c>
      <c r="D13" s="91">
        <f t="shared" si="1"/>
        <v>0.047</v>
      </c>
      <c r="E13" s="125" t="str">
        <f t="shared" si="0"/>
        <v>是</v>
      </c>
    </row>
    <row r="14" s="117" customFormat="1" ht="36" customHeight="1" spans="1:5">
      <c r="A14" s="84" t="s">
        <v>1808</v>
      </c>
      <c r="B14" s="93">
        <v>14098</v>
      </c>
      <c r="C14" s="93">
        <v>15368</v>
      </c>
      <c r="D14" s="87">
        <f t="shared" si="1"/>
        <v>0.09</v>
      </c>
      <c r="E14" s="125" t="str">
        <f t="shared" si="0"/>
        <v>是</v>
      </c>
    </row>
    <row r="15" ht="36" customHeight="1" spans="1:5">
      <c r="A15" s="88" t="s">
        <v>1803</v>
      </c>
      <c r="B15" s="94">
        <v>14081</v>
      </c>
      <c r="C15" s="127">
        <v>15353</v>
      </c>
      <c r="D15" s="91">
        <f t="shared" si="1"/>
        <v>0.09</v>
      </c>
      <c r="E15" s="125" t="str">
        <f t="shared" si="0"/>
        <v>是</v>
      </c>
    </row>
    <row r="16" ht="36" customHeight="1" spans="1:5">
      <c r="A16" s="84" t="s">
        <v>1809</v>
      </c>
      <c r="B16" s="93">
        <v>14669</v>
      </c>
      <c r="C16" s="93">
        <v>17112</v>
      </c>
      <c r="D16" s="87">
        <f t="shared" si="1"/>
        <v>0.167</v>
      </c>
      <c r="E16" s="125" t="str">
        <f t="shared" si="0"/>
        <v>是</v>
      </c>
    </row>
    <row r="17" ht="36" customHeight="1" spans="1:5">
      <c r="A17" s="88" t="s">
        <v>1803</v>
      </c>
      <c r="B17" s="94">
        <v>14669</v>
      </c>
      <c r="C17" s="99">
        <v>14630</v>
      </c>
      <c r="D17" s="91">
        <f t="shared" si="1"/>
        <v>-0.003</v>
      </c>
      <c r="E17" s="125" t="str">
        <f t="shared" si="0"/>
        <v>是</v>
      </c>
    </row>
    <row r="18" ht="36" customHeight="1" spans="1:5">
      <c r="A18" s="100" t="s">
        <v>1810</v>
      </c>
      <c r="B18" s="93">
        <f>SUM(B4,B6,B8,B10,B12,B14,B16)</f>
        <v>155774</v>
      </c>
      <c r="C18" s="93">
        <f>SUM(C4,C6,C8,C10,C12,C14,C16)</f>
        <v>174633</v>
      </c>
      <c r="D18" s="87">
        <f t="shared" si="1"/>
        <v>0.121</v>
      </c>
      <c r="E18" s="125" t="str">
        <f t="shared" si="0"/>
        <v>是</v>
      </c>
    </row>
    <row r="19" ht="36" customHeight="1" spans="1:5">
      <c r="A19" s="88" t="s">
        <v>1811</v>
      </c>
      <c r="B19" s="94">
        <f>SUM(B5,B7,B9,B11,B13,B15,B17)</f>
        <v>152382</v>
      </c>
      <c r="C19" s="94">
        <f>SUM(C5,C7,C9,C11,C13,C15,C17)</f>
        <v>168883</v>
      </c>
      <c r="D19" s="91">
        <f t="shared" si="1"/>
        <v>0.108</v>
      </c>
      <c r="E19" s="125" t="str">
        <f t="shared" si="0"/>
        <v>是</v>
      </c>
    </row>
    <row r="20" ht="36" hidden="1" customHeight="1" spans="1:5">
      <c r="A20" s="128" t="s">
        <v>1812</v>
      </c>
      <c r="B20" s="93"/>
      <c r="C20" s="93"/>
      <c r="D20" s="87" t="str">
        <f t="shared" si="1"/>
        <v/>
      </c>
      <c r="E20" s="125" t="str">
        <f t="shared" si="0"/>
        <v>否</v>
      </c>
    </row>
    <row r="21" ht="36" customHeight="1" spans="1:5">
      <c r="A21" s="101" t="s">
        <v>1813</v>
      </c>
      <c r="B21" s="93">
        <v>125749</v>
      </c>
      <c r="C21" s="93">
        <v>121561</v>
      </c>
      <c r="D21" s="87">
        <f t="shared" si="1"/>
        <v>-0.033</v>
      </c>
      <c r="E21" s="125" t="str">
        <f t="shared" si="0"/>
        <v>是</v>
      </c>
    </row>
    <row r="22" ht="36" customHeight="1" spans="1:5">
      <c r="A22" s="101" t="s">
        <v>1814</v>
      </c>
      <c r="B22" s="93">
        <v>71032</v>
      </c>
      <c r="C22" s="93">
        <v>93291</v>
      </c>
      <c r="D22" s="87">
        <f t="shared" si="1"/>
        <v>0.313</v>
      </c>
      <c r="E22" s="125" t="str">
        <f t="shared" si="0"/>
        <v>是</v>
      </c>
    </row>
    <row r="23" ht="36" customHeight="1" spans="1:5">
      <c r="A23" s="100" t="s">
        <v>1815</v>
      </c>
      <c r="B23" s="93">
        <f>SUM(B18,B21,B20,B22)</f>
        <v>352555</v>
      </c>
      <c r="C23" s="93">
        <f>SUM(C18,C21,C20,C22)+1</f>
        <v>389486</v>
      </c>
      <c r="D23" s="87">
        <f t="shared" si="1"/>
        <v>0.105</v>
      </c>
      <c r="E23" s="125" t="str">
        <f t="shared" si="0"/>
        <v>是</v>
      </c>
    </row>
    <row r="24" spans="2:3">
      <c r="B24" s="129"/>
      <c r="C24" s="129"/>
    </row>
    <row r="25" spans="2:3">
      <c r="B25" s="129"/>
      <c r="C25" s="129"/>
    </row>
    <row r="26" spans="2:3">
      <c r="B26" s="129"/>
      <c r="C26" s="129"/>
    </row>
    <row r="27" spans="2:3">
      <c r="B27" s="129"/>
      <c r="C27" s="129"/>
    </row>
  </sheetData>
  <autoFilter xmlns:etc="http://www.wps.cn/officeDocument/2017/etCustomData" ref="A3:E23" etc:filterBottomFollowUsedRange="0">
    <extLst/>
  </autoFilter>
  <mergeCells count="1">
    <mergeCell ref="A1:D1"/>
  </mergeCells>
  <conditionalFormatting sqref="E4:E23">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theme="7" tint="0.6"/>
  </sheetPr>
  <dimension ref="A1:E42"/>
  <sheetViews>
    <sheetView showGridLines="0" showZeros="0" view="pageBreakPreview" zoomScaleNormal="100" workbookViewId="0">
      <pane ySplit="3" topLeftCell="A4" activePane="bottomLeft" state="frozen"/>
      <selection/>
      <selection pane="bottomLeft" activeCell="A37" sqref="A37"/>
    </sheetView>
  </sheetViews>
  <sheetFormatPr defaultColWidth="9" defaultRowHeight="14.25" outlineLevelCol="4"/>
  <cols>
    <col min="1" max="1" width="46.1333333333333" style="104" customWidth="1"/>
    <col min="2" max="4" width="20.6333333333333" style="104" customWidth="1"/>
    <col min="5" max="5" width="5" style="104" hidden="1" customWidth="1"/>
    <col min="6" max="16384" width="9" style="104"/>
  </cols>
  <sheetData>
    <row r="1" ht="45" customHeight="1" spans="1:4">
      <c r="A1" s="105" t="s">
        <v>1816</v>
      </c>
      <c r="B1" s="105"/>
      <c r="C1" s="105"/>
      <c r="D1" s="105"/>
    </row>
    <row r="2" ht="20.1" customHeight="1" spans="1:4">
      <c r="A2" s="106"/>
      <c r="B2" s="107"/>
      <c r="C2" s="108"/>
      <c r="D2" s="109" t="s">
        <v>2</v>
      </c>
    </row>
    <row r="3" ht="45" customHeight="1" spans="1:5">
      <c r="A3" s="110" t="s">
        <v>1782</v>
      </c>
      <c r="B3" s="82" t="s">
        <v>5</v>
      </c>
      <c r="C3" s="82" t="s">
        <v>6</v>
      </c>
      <c r="D3" s="82" t="s">
        <v>7</v>
      </c>
      <c r="E3" s="83" t="s">
        <v>8</v>
      </c>
    </row>
    <row r="4" ht="36" customHeight="1" spans="1:5">
      <c r="A4" s="111" t="s">
        <v>1783</v>
      </c>
      <c r="B4" s="112">
        <v>82026</v>
      </c>
      <c r="C4" s="112">
        <v>81785</v>
      </c>
      <c r="D4" s="87">
        <f>IFERROR(C4/B4-1,"")</f>
        <v>-0.003</v>
      </c>
      <c r="E4" s="83" t="str">
        <f t="shared" ref="E4:E38" si="0">IF(A4&lt;&gt;"",IF(SUM(B4:C4)&lt;&gt;0,"是","否"),"是")</f>
        <v>是</v>
      </c>
    </row>
    <row r="5" ht="36" customHeight="1" spans="1:5">
      <c r="A5" s="113" t="s">
        <v>1784</v>
      </c>
      <c r="B5" s="114">
        <v>80214</v>
      </c>
      <c r="C5" s="114">
        <v>79985</v>
      </c>
      <c r="D5" s="91">
        <f t="shared" ref="D5:D38" si="1">IFERROR(C5/B5-1,"")</f>
        <v>-0.003</v>
      </c>
      <c r="E5" s="83" t="str">
        <f t="shared" si="0"/>
        <v>是</v>
      </c>
    </row>
    <row r="6" ht="36" customHeight="1" spans="1:5">
      <c r="A6" s="113" t="s">
        <v>1785</v>
      </c>
      <c r="B6" s="114">
        <v>207</v>
      </c>
      <c r="C6" s="114">
        <v>22</v>
      </c>
      <c r="D6" s="91">
        <f t="shared" si="1"/>
        <v>-0.894</v>
      </c>
      <c r="E6" s="83" t="str">
        <f t="shared" si="0"/>
        <v>是</v>
      </c>
    </row>
    <row r="7" s="103" customFormat="1" ht="36" customHeight="1" spans="1:5">
      <c r="A7" s="113" t="s">
        <v>1786</v>
      </c>
      <c r="B7" s="114"/>
      <c r="C7" s="114"/>
      <c r="D7" s="87" t="str">
        <f t="shared" si="1"/>
        <v/>
      </c>
      <c r="E7" s="83" t="str">
        <f t="shared" si="0"/>
        <v>否</v>
      </c>
    </row>
    <row r="8" s="103" customFormat="1" ht="36" customHeight="1" spans="1:5">
      <c r="A8" s="115" t="s">
        <v>1787</v>
      </c>
      <c r="B8" s="112">
        <v>30547</v>
      </c>
      <c r="C8" s="112">
        <v>42120</v>
      </c>
      <c r="D8" s="87">
        <f t="shared" si="1"/>
        <v>0.379</v>
      </c>
      <c r="E8" s="83" t="str">
        <f t="shared" si="0"/>
        <v>是</v>
      </c>
    </row>
    <row r="9" s="103" customFormat="1" ht="36" customHeight="1" spans="1:5">
      <c r="A9" s="113" t="s">
        <v>1784</v>
      </c>
      <c r="B9" s="114">
        <v>24142</v>
      </c>
      <c r="C9" s="114">
        <v>23721</v>
      </c>
      <c r="D9" s="91">
        <f t="shared" si="1"/>
        <v>-0.017</v>
      </c>
      <c r="E9" s="83" t="str">
        <f t="shared" si="0"/>
        <v>是</v>
      </c>
    </row>
    <row r="10" s="103" customFormat="1" ht="36" customHeight="1" spans="1:5">
      <c r="A10" s="113" t="s">
        <v>1785</v>
      </c>
      <c r="B10" s="114">
        <v>48</v>
      </c>
      <c r="C10" s="114">
        <v>52</v>
      </c>
      <c r="D10" s="91">
        <f t="shared" si="1"/>
        <v>0.083</v>
      </c>
      <c r="E10" s="83" t="str">
        <f t="shared" si="0"/>
        <v>是</v>
      </c>
    </row>
    <row r="11" s="103" customFormat="1" ht="36" customHeight="1" spans="1:5">
      <c r="A11" s="113" t="s">
        <v>1786</v>
      </c>
      <c r="B11" s="114">
        <v>5710</v>
      </c>
      <c r="C11" s="114">
        <v>17665</v>
      </c>
      <c r="D11" s="91">
        <f t="shared" si="1"/>
        <v>2.094</v>
      </c>
      <c r="E11" s="83" t="str">
        <f t="shared" si="0"/>
        <v>是</v>
      </c>
    </row>
    <row r="12" s="103" customFormat="1" ht="36" customHeight="1" spans="1:5">
      <c r="A12" s="111" t="s">
        <v>1788</v>
      </c>
      <c r="B12" s="112">
        <v>5030</v>
      </c>
      <c r="C12" s="112">
        <v>2718</v>
      </c>
      <c r="D12" s="87">
        <f t="shared" si="1"/>
        <v>-0.46</v>
      </c>
      <c r="E12" s="83" t="str">
        <f t="shared" si="0"/>
        <v>是</v>
      </c>
    </row>
    <row r="13" ht="36" customHeight="1" spans="1:5">
      <c r="A13" s="113" t="s">
        <v>1784</v>
      </c>
      <c r="B13" s="114">
        <v>4888</v>
      </c>
      <c r="C13" s="94">
        <v>2716</v>
      </c>
      <c r="D13" s="91">
        <f t="shared" si="1"/>
        <v>-0.444</v>
      </c>
      <c r="E13" s="83" t="str">
        <f t="shared" si="0"/>
        <v>是</v>
      </c>
    </row>
    <row r="14" ht="36" customHeight="1" spans="1:5">
      <c r="A14" s="113" t="s">
        <v>1785</v>
      </c>
      <c r="B14" s="114">
        <v>116</v>
      </c>
      <c r="C14" s="114">
        <v>3</v>
      </c>
      <c r="D14" s="91">
        <f t="shared" si="1"/>
        <v>-0.974</v>
      </c>
      <c r="E14" s="83" t="str">
        <f t="shared" si="0"/>
        <v>是</v>
      </c>
    </row>
    <row r="15" ht="36" customHeight="1" spans="1:5">
      <c r="A15" s="113" t="s">
        <v>1786</v>
      </c>
      <c r="B15" s="114"/>
      <c r="C15" s="94"/>
      <c r="D15" s="87" t="str">
        <f t="shared" si="1"/>
        <v/>
      </c>
      <c r="E15" s="83" t="str">
        <f t="shared" si="0"/>
        <v>否</v>
      </c>
    </row>
    <row r="16" ht="36" customHeight="1" spans="1:5">
      <c r="A16" s="111" t="s">
        <v>1789</v>
      </c>
      <c r="B16" s="112">
        <v>40785</v>
      </c>
      <c r="C16" s="112">
        <v>45782</v>
      </c>
      <c r="D16" s="87">
        <f t="shared" si="1"/>
        <v>0.123</v>
      </c>
      <c r="E16" s="83" t="str">
        <f t="shared" si="0"/>
        <v>是</v>
      </c>
    </row>
    <row r="17" ht="36" customHeight="1" spans="1:5">
      <c r="A17" s="113" t="s">
        <v>1784</v>
      </c>
      <c r="B17" s="114">
        <v>40462</v>
      </c>
      <c r="C17" s="114">
        <v>45254</v>
      </c>
      <c r="D17" s="91">
        <f t="shared" si="1"/>
        <v>0.118</v>
      </c>
      <c r="E17" s="83" t="str">
        <f t="shared" si="0"/>
        <v>是</v>
      </c>
    </row>
    <row r="18" ht="36" customHeight="1" spans="1:5">
      <c r="A18" s="113" t="s">
        <v>1785</v>
      </c>
      <c r="B18" s="114">
        <v>157</v>
      </c>
      <c r="C18" s="114">
        <v>150</v>
      </c>
      <c r="D18" s="91">
        <f t="shared" si="1"/>
        <v>-0.045</v>
      </c>
      <c r="E18" s="83" t="str">
        <f t="shared" si="0"/>
        <v>是</v>
      </c>
    </row>
    <row r="19" ht="36" customHeight="1" spans="1:5">
      <c r="A19" s="113" t="s">
        <v>1786</v>
      </c>
      <c r="B19" s="114"/>
      <c r="C19" s="114">
        <v>209</v>
      </c>
      <c r="D19" s="91" t="str">
        <f t="shared" si="1"/>
        <v/>
      </c>
      <c r="E19" s="83" t="str">
        <f t="shared" si="0"/>
        <v>是</v>
      </c>
    </row>
    <row r="20" ht="36" customHeight="1" spans="1:5">
      <c r="A20" s="111" t="s">
        <v>1790</v>
      </c>
      <c r="B20" s="112">
        <v>2315</v>
      </c>
      <c r="C20" s="112">
        <v>1854</v>
      </c>
      <c r="D20" s="87">
        <f t="shared" si="1"/>
        <v>-0.199</v>
      </c>
      <c r="E20" s="83" t="str">
        <f t="shared" si="0"/>
        <v>是</v>
      </c>
    </row>
    <row r="21" ht="36" customHeight="1" spans="1:5">
      <c r="A21" s="113" t="s">
        <v>1784</v>
      </c>
      <c r="B21" s="114">
        <v>2309</v>
      </c>
      <c r="C21" s="92">
        <v>1850</v>
      </c>
      <c r="D21" s="91">
        <f t="shared" si="1"/>
        <v>-0.199</v>
      </c>
      <c r="E21" s="83" t="str">
        <f t="shared" si="0"/>
        <v>是</v>
      </c>
    </row>
    <row r="22" ht="36" customHeight="1" spans="1:5">
      <c r="A22" s="113" t="s">
        <v>1785</v>
      </c>
      <c r="B22" s="114">
        <v>6</v>
      </c>
      <c r="C22" s="114">
        <v>4</v>
      </c>
      <c r="D22" s="91">
        <f t="shared" si="1"/>
        <v>-0.333</v>
      </c>
      <c r="E22" s="83" t="str">
        <f t="shared" si="0"/>
        <v>是</v>
      </c>
    </row>
    <row r="23" ht="36" customHeight="1" spans="1:5">
      <c r="A23" s="113" t="s">
        <v>1786</v>
      </c>
      <c r="B23" s="114">
        <v>0</v>
      </c>
      <c r="C23" s="92"/>
      <c r="D23" s="87" t="str">
        <f t="shared" si="1"/>
        <v/>
      </c>
      <c r="E23" s="83" t="str">
        <f t="shared" si="0"/>
        <v>否</v>
      </c>
    </row>
    <row r="24" ht="36" customHeight="1" spans="1:5">
      <c r="A24" s="111" t="s">
        <v>1791</v>
      </c>
      <c r="B24" s="112">
        <v>7581</v>
      </c>
      <c r="C24" s="112">
        <v>20065</v>
      </c>
      <c r="D24" s="87">
        <f t="shared" si="1"/>
        <v>1.647</v>
      </c>
      <c r="E24" s="83" t="str">
        <f t="shared" si="0"/>
        <v>是</v>
      </c>
    </row>
    <row r="25" ht="36" customHeight="1" spans="1:5">
      <c r="A25" s="113" t="s">
        <v>1784</v>
      </c>
      <c r="B25" s="114">
        <v>5033</v>
      </c>
      <c r="C25" s="92">
        <v>7561</v>
      </c>
      <c r="D25" s="91">
        <f t="shared" si="1"/>
        <v>0.502</v>
      </c>
      <c r="E25" s="83" t="str">
        <f t="shared" si="0"/>
        <v>是</v>
      </c>
    </row>
    <row r="26" ht="36" customHeight="1" spans="1:5">
      <c r="A26" s="113" t="s">
        <v>1785</v>
      </c>
      <c r="B26" s="114">
        <v>67</v>
      </c>
      <c r="C26" s="92">
        <v>125</v>
      </c>
      <c r="D26" s="91">
        <f t="shared" si="1"/>
        <v>0.866</v>
      </c>
      <c r="E26" s="83" t="str">
        <f t="shared" si="0"/>
        <v>是</v>
      </c>
    </row>
    <row r="27" ht="36" customHeight="1" spans="1:5">
      <c r="A27" s="113" t="s">
        <v>1786</v>
      </c>
      <c r="B27" s="114">
        <v>106</v>
      </c>
      <c r="C27" s="92">
        <v>10927</v>
      </c>
      <c r="D27" s="91">
        <f t="shared" si="1"/>
        <v>102.085</v>
      </c>
      <c r="E27" s="83" t="str">
        <f t="shared" si="0"/>
        <v>是</v>
      </c>
    </row>
    <row r="28" ht="36" customHeight="1" spans="1:5">
      <c r="A28" s="111" t="s">
        <v>1792</v>
      </c>
      <c r="B28" s="112">
        <v>12488</v>
      </c>
      <c r="C28" s="112">
        <v>14513</v>
      </c>
      <c r="D28" s="87">
        <f t="shared" si="1"/>
        <v>0.162</v>
      </c>
      <c r="E28" s="83" t="str">
        <f t="shared" si="0"/>
        <v>是</v>
      </c>
    </row>
    <row r="29" ht="36" customHeight="1" spans="1:5">
      <c r="A29" s="113" t="s">
        <v>1784</v>
      </c>
      <c r="B29" s="114">
        <v>11647</v>
      </c>
      <c r="C29" s="114">
        <v>13571</v>
      </c>
      <c r="D29" s="91">
        <f t="shared" si="1"/>
        <v>0.165</v>
      </c>
      <c r="E29" s="83" t="str">
        <f t="shared" si="0"/>
        <v>是</v>
      </c>
    </row>
    <row r="30" ht="36" customHeight="1" spans="1:5">
      <c r="A30" s="113" t="s">
        <v>1785</v>
      </c>
      <c r="B30" s="114">
        <v>47</v>
      </c>
      <c r="C30" s="114">
        <v>30</v>
      </c>
      <c r="D30" s="91">
        <f t="shared" si="1"/>
        <v>-0.362</v>
      </c>
      <c r="E30" s="83" t="str">
        <f t="shared" si="0"/>
        <v>是</v>
      </c>
    </row>
    <row r="31" ht="36" customHeight="1" spans="1:5">
      <c r="A31" s="113" t="s">
        <v>1786</v>
      </c>
      <c r="B31" s="114">
        <v>732</v>
      </c>
      <c r="C31" s="114">
        <v>832</v>
      </c>
      <c r="D31" s="91">
        <f t="shared" si="1"/>
        <v>0.137</v>
      </c>
      <c r="E31" s="83" t="str">
        <f t="shared" si="0"/>
        <v>是</v>
      </c>
    </row>
    <row r="32" ht="36" customHeight="1" spans="1:5">
      <c r="A32" s="100" t="s">
        <v>1793</v>
      </c>
      <c r="B32" s="112">
        <f>SUM(B4,B8,B12,B16,B20,B24,B28)</f>
        <v>180772</v>
      </c>
      <c r="C32" s="112">
        <f>SUM(C4,C8,C12,C16,C20,C24,C28)+1</f>
        <v>208838</v>
      </c>
      <c r="D32" s="87">
        <f t="shared" si="1"/>
        <v>0.155</v>
      </c>
      <c r="E32" s="83" t="str">
        <f t="shared" si="0"/>
        <v>是</v>
      </c>
    </row>
    <row r="33" ht="36" customHeight="1" spans="1:5">
      <c r="A33" s="113" t="s">
        <v>1794</v>
      </c>
      <c r="B33" s="114">
        <f>SUM(B5,B9,B13,B17,B21,B25,B29)</f>
        <v>168695</v>
      </c>
      <c r="C33" s="114">
        <f>SUM(C5,C9,C13,C17,C21,C25,C29)-1</f>
        <v>174657</v>
      </c>
      <c r="D33" s="87">
        <f t="shared" si="1"/>
        <v>0.035</v>
      </c>
      <c r="E33" s="83" t="str">
        <f t="shared" si="0"/>
        <v>是</v>
      </c>
    </row>
    <row r="34" ht="36" customHeight="1" spans="1:5">
      <c r="A34" s="113" t="s">
        <v>1795</v>
      </c>
      <c r="B34" s="114">
        <f>SUM(B6,B10,B14,B18,B22,B26,B30)</f>
        <v>648</v>
      </c>
      <c r="C34" s="114">
        <f>SUM(C6,C10,C14,C18,C22,C26,C30)</f>
        <v>386</v>
      </c>
      <c r="D34" s="87">
        <f t="shared" si="1"/>
        <v>-0.404</v>
      </c>
      <c r="E34" s="83" t="str">
        <f t="shared" si="0"/>
        <v>是</v>
      </c>
    </row>
    <row r="35" ht="36" customHeight="1" spans="1:5">
      <c r="A35" s="113" t="s">
        <v>1796</v>
      </c>
      <c r="B35" s="114">
        <f>SUM(B7,B11,B15,B19,B23,B27,B31)</f>
        <v>6548</v>
      </c>
      <c r="C35" s="114">
        <f>SUM(C7,C11,C15,C19,C23,C27,C31)-1</f>
        <v>29632</v>
      </c>
      <c r="D35" s="87">
        <f t="shared" si="1"/>
        <v>3.525</v>
      </c>
      <c r="E35" s="83" t="str">
        <f t="shared" si="0"/>
        <v>是</v>
      </c>
    </row>
    <row r="36" ht="36" customHeight="1" spans="1:5">
      <c r="A36" s="101" t="s">
        <v>1797</v>
      </c>
      <c r="B36" s="112">
        <v>92282</v>
      </c>
      <c r="C36" s="112">
        <v>98924</v>
      </c>
      <c r="D36" s="87">
        <f t="shared" si="1"/>
        <v>0.072</v>
      </c>
      <c r="E36" s="83" t="str">
        <f t="shared" si="0"/>
        <v>是</v>
      </c>
    </row>
    <row r="37" ht="36" customHeight="1" spans="1:5">
      <c r="A37" s="101" t="s">
        <v>1798</v>
      </c>
      <c r="B37" s="112">
        <v>79501</v>
      </c>
      <c r="C37" s="86">
        <v>81724</v>
      </c>
      <c r="D37" s="87">
        <f t="shared" si="1"/>
        <v>0.028</v>
      </c>
      <c r="E37" s="83" t="str">
        <f t="shared" si="0"/>
        <v>是</v>
      </c>
    </row>
    <row r="38" ht="36" customHeight="1" spans="1:5">
      <c r="A38" s="100" t="s">
        <v>1799</v>
      </c>
      <c r="B38" s="112">
        <f>SUM(B32,B36,B37)</f>
        <v>352555</v>
      </c>
      <c r="C38" s="112">
        <f>SUM(C32,C36,C37)</f>
        <v>389486</v>
      </c>
      <c r="D38" s="87">
        <f t="shared" si="1"/>
        <v>0.105</v>
      </c>
      <c r="E38" s="83" t="str">
        <f t="shared" si="0"/>
        <v>是</v>
      </c>
    </row>
    <row r="39" spans="2:3">
      <c r="B39" s="116"/>
      <c r="C39" s="116"/>
    </row>
    <row r="40" spans="2:3">
      <c r="B40" s="116"/>
      <c r="C40" s="116"/>
    </row>
    <row r="41" spans="2:3">
      <c r="B41" s="116"/>
      <c r="C41" s="116"/>
    </row>
    <row r="42" spans="2:3">
      <c r="B42" s="116"/>
      <c r="C42" s="116"/>
    </row>
  </sheetData>
  <autoFilter xmlns:etc="http://www.wps.cn/officeDocument/2017/etCustomData" ref="A3:E38" etc:filterBottomFollowUsedRange="0">
    <extLst/>
  </autoFilter>
  <mergeCells count="1">
    <mergeCell ref="A1:D1"/>
  </mergeCells>
  <conditionalFormatting sqref="E28:E32">
    <cfRule type="cellIs" dxfId="5"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theme="7" tint="0.6"/>
  </sheetPr>
  <dimension ref="A1:F27"/>
  <sheetViews>
    <sheetView showGridLines="0" showZeros="0" view="pageBreakPreview" zoomScaleNormal="100" topLeftCell="A8" workbookViewId="0">
      <selection activeCell="A20" sqref="$A20:$XFD20"/>
    </sheetView>
  </sheetViews>
  <sheetFormatPr defaultColWidth="9" defaultRowHeight="14.25" outlineLevelCol="5"/>
  <cols>
    <col min="1" max="1" width="50.75" style="74" customWidth="1"/>
    <col min="2" max="3" width="20.6333333333333" style="75" customWidth="1"/>
    <col min="4" max="4" width="20.6333333333333" style="74" customWidth="1"/>
    <col min="5" max="5" width="5.13333333333333" style="74" hidden="1" customWidth="1"/>
    <col min="6" max="6" width="12.6333333333333" style="74" hidden="1" customWidth="1"/>
    <col min="7" max="7" width="12.6333333333333" style="74"/>
    <col min="8" max="246" width="9" style="74"/>
    <col min="247" max="247" width="41.6333333333333" style="74" customWidth="1"/>
    <col min="248" max="249" width="14.5" style="74" customWidth="1"/>
    <col min="250" max="250" width="13.8833333333333" style="74" customWidth="1"/>
    <col min="251" max="253" width="9" style="74"/>
    <col min="254" max="255" width="10.5" style="74" customWidth="1"/>
    <col min="256" max="502" width="9" style="74"/>
    <col min="503" max="503" width="41.6333333333333" style="74" customWidth="1"/>
    <col min="504" max="505" width="14.5" style="74" customWidth="1"/>
    <col min="506" max="506" width="13.8833333333333" style="74" customWidth="1"/>
    <col min="507" max="509" width="9" style="74"/>
    <col min="510" max="511" width="10.5" style="74" customWidth="1"/>
    <col min="512" max="758" width="9" style="74"/>
    <col min="759" max="759" width="41.6333333333333" style="74" customWidth="1"/>
    <col min="760" max="761" width="14.5" style="74" customWidth="1"/>
    <col min="762" max="762" width="13.8833333333333" style="74" customWidth="1"/>
    <col min="763" max="765" width="9" style="74"/>
    <col min="766" max="767" width="10.5" style="74" customWidth="1"/>
    <col min="768" max="1014" width="9" style="74"/>
    <col min="1015" max="1015" width="41.6333333333333" style="74" customWidth="1"/>
    <col min="1016" max="1017" width="14.5" style="74" customWidth="1"/>
    <col min="1018" max="1018" width="13.8833333333333" style="74" customWidth="1"/>
    <col min="1019" max="1021" width="9" style="74"/>
    <col min="1022" max="1023" width="10.5" style="74" customWidth="1"/>
    <col min="1024" max="1270" width="9" style="74"/>
    <col min="1271" max="1271" width="41.6333333333333" style="74" customWidth="1"/>
    <col min="1272" max="1273" width="14.5" style="74" customWidth="1"/>
    <col min="1274" max="1274" width="13.8833333333333" style="74" customWidth="1"/>
    <col min="1275" max="1277" width="9" style="74"/>
    <col min="1278" max="1279" width="10.5" style="74" customWidth="1"/>
    <col min="1280" max="1526" width="9" style="74"/>
    <col min="1527" max="1527" width="41.6333333333333" style="74" customWidth="1"/>
    <col min="1528" max="1529" width="14.5" style="74" customWidth="1"/>
    <col min="1530" max="1530" width="13.8833333333333" style="74" customWidth="1"/>
    <col min="1531" max="1533" width="9" style="74"/>
    <col min="1534" max="1535" width="10.5" style="74" customWidth="1"/>
    <col min="1536" max="1782" width="9" style="74"/>
    <col min="1783" max="1783" width="41.6333333333333" style="74" customWidth="1"/>
    <col min="1784" max="1785" width="14.5" style="74" customWidth="1"/>
    <col min="1786" max="1786" width="13.8833333333333" style="74" customWidth="1"/>
    <col min="1787" max="1789" width="9" style="74"/>
    <col min="1790" max="1791" width="10.5" style="74" customWidth="1"/>
    <col min="1792" max="2038" width="9" style="74"/>
    <col min="2039" max="2039" width="41.6333333333333" style="74" customWidth="1"/>
    <col min="2040" max="2041" width="14.5" style="74" customWidth="1"/>
    <col min="2042" max="2042" width="13.8833333333333" style="74" customWidth="1"/>
    <col min="2043" max="2045" width="9" style="74"/>
    <col min="2046" max="2047" width="10.5" style="74" customWidth="1"/>
    <col min="2048" max="2294" width="9" style="74"/>
    <col min="2295" max="2295" width="41.6333333333333" style="74" customWidth="1"/>
    <col min="2296" max="2297" width="14.5" style="74" customWidth="1"/>
    <col min="2298" max="2298" width="13.8833333333333" style="74" customWidth="1"/>
    <col min="2299" max="2301" width="9" style="74"/>
    <col min="2302" max="2303" width="10.5" style="74" customWidth="1"/>
    <col min="2304" max="2550" width="9" style="74"/>
    <col min="2551" max="2551" width="41.6333333333333" style="74" customWidth="1"/>
    <col min="2552" max="2553" width="14.5" style="74" customWidth="1"/>
    <col min="2554" max="2554" width="13.8833333333333" style="74" customWidth="1"/>
    <col min="2555" max="2557" width="9" style="74"/>
    <col min="2558" max="2559" width="10.5" style="74" customWidth="1"/>
    <col min="2560" max="2806" width="9" style="74"/>
    <col min="2807" max="2807" width="41.6333333333333" style="74" customWidth="1"/>
    <col min="2808" max="2809" width="14.5" style="74" customWidth="1"/>
    <col min="2810" max="2810" width="13.8833333333333" style="74" customWidth="1"/>
    <col min="2811" max="2813" width="9" style="74"/>
    <col min="2814" max="2815" width="10.5" style="74" customWidth="1"/>
    <col min="2816" max="3062" width="9" style="74"/>
    <col min="3063" max="3063" width="41.6333333333333" style="74" customWidth="1"/>
    <col min="3064" max="3065" width="14.5" style="74" customWidth="1"/>
    <col min="3066" max="3066" width="13.8833333333333" style="74" customWidth="1"/>
    <col min="3067" max="3069" width="9" style="74"/>
    <col min="3070" max="3071" width="10.5" style="74" customWidth="1"/>
    <col min="3072" max="3318" width="9" style="74"/>
    <col min="3319" max="3319" width="41.6333333333333" style="74" customWidth="1"/>
    <col min="3320" max="3321" width="14.5" style="74" customWidth="1"/>
    <col min="3322" max="3322" width="13.8833333333333" style="74" customWidth="1"/>
    <col min="3323" max="3325" width="9" style="74"/>
    <col min="3326" max="3327" width="10.5" style="74" customWidth="1"/>
    <col min="3328" max="3574" width="9" style="74"/>
    <col min="3575" max="3575" width="41.6333333333333" style="74" customWidth="1"/>
    <col min="3576" max="3577" width="14.5" style="74" customWidth="1"/>
    <col min="3578" max="3578" width="13.8833333333333" style="74" customWidth="1"/>
    <col min="3579" max="3581" width="9" style="74"/>
    <col min="3582" max="3583" width="10.5" style="74" customWidth="1"/>
    <col min="3584" max="3830" width="9" style="74"/>
    <col min="3831" max="3831" width="41.6333333333333" style="74" customWidth="1"/>
    <col min="3832" max="3833" width="14.5" style="74" customWidth="1"/>
    <col min="3834" max="3834" width="13.8833333333333" style="74" customWidth="1"/>
    <col min="3835" max="3837" width="9" style="74"/>
    <col min="3838" max="3839" width="10.5" style="74" customWidth="1"/>
    <col min="3840" max="4086" width="9" style="74"/>
    <col min="4087" max="4087" width="41.6333333333333" style="74" customWidth="1"/>
    <col min="4088" max="4089" width="14.5" style="74" customWidth="1"/>
    <col min="4090" max="4090" width="13.8833333333333" style="74" customWidth="1"/>
    <col min="4091" max="4093" width="9" style="74"/>
    <col min="4094" max="4095" width="10.5" style="74" customWidth="1"/>
    <col min="4096" max="4342" width="9" style="74"/>
    <col min="4343" max="4343" width="41.6333333333333" style="74" customWidth="1"/>
    <col min="4344" max="4345" width="14.5" style="74" customWidth="1"/>
    <col min="4346" max="4346" width="13.8833333333333" style="74" customWidth="1"/>
    <col min="4347" max="4349" width="9" style="74"/>
    <col min="4350" max="4351" width="10.5" style="74" customWidth="1"/>
    <col min="4352" max="4598" width="9" style="74"/>
    <col min="4599" max="4599" width="41.6333333333333" style="74" customWidth="1"/>
    <col min="4600" max="4601" width="14.5" style="74" customWidth="1"/>
    <col min="4602" max="4602" width="13.8833333333333" style="74" customWidth="1"/>
    <col min="4603" max="4605" width="9" style="74"/>
    <col min="4606" max="4607" width="10.5" style="74" customWidth="1"/>
    <col min="4608" max="4854" width="9" style="74"/>
    <col min="4855" max="4855" width="41.6333333333333" style="74" customWidth="1"/>
    <col min="4856" max="4857" width="14.5" style="74" customWidth="1"/>
    <col min="4858" max="4858" width="13.8833333333333" style="74" customWidth="1"/>
    <col min="4859" max="4861" width="9" style="74"/>
    <col min="4862" max="4863" width="10.5" style="74" customWidth="1"/>
    <col min="4864" max="5110" width="9" style="74"/>
    <col min="5111" max="5111" width="41.6333333333333" style="74" customWidth="1"/>
    <col min="5112" max="5113" width="14.5" style="74" customWidth="1"/>
    <col min="5114" max="5114" width="13.8833333333333" style="74" customWidth="1"/>
    <col min="5115" max="5117" width="9" style="74"/>
    <col min="5118" max="5119" width="10.5" style="74" customWidth="1"/>
    <col min="5120" max="5366" width="9" style="74"/>
    <col min="5367" max="5367" width="41.6333333333333" style="74" customWidth="1"/>
    <col min="5368" max="5369" width="14.5" style="74" customWidth="1"/>
    <col min="5370" max="5370" width="13.8833333333333" style="74" customWidth="1"/>
    <col min="5371" max="5373" width="9" style="74"/>
    <col min="5374" max="5375" width="10.5" style="74" customWidth="1"/>
    <col min="5376" max="5622" width="9" style="74"/>
    <col min="5623" max="5623" width="41.6333333333333" style="74" customWidth="1"/>
    <col min="5624" max="5625" width="14.5" style="74" customWidth="1"/>
    <col min="5626" max="5626" width="13.8833333333333" style="74" customWidth="1"/>
    <col min="5627" max="5629" width="9" style="74"/>
    <col min="5630" max="5631" width="10.5" style="74" customWidth="1"/>
    <col min="5632" max="5878" width="9" style="74"/>
    <col min="5879" max="5879" width="41.6333333333333" style="74" customWidth="1"/>
    <col min="5880" max="5881" width="14.5" style="74" customWidth="1"/>
    <col min="5882" max="5882" width="13.8833333333333" style="74" customWidth="1"/>
    <col min="5883" max="5885" width="9" style="74"/>
    <col min="5886" max="5887" width="10.5" style="74" customWidth="1"/>
    <col min="5888" max="6134" width="9" style="74"/>
    <col min="6135" max="6135" width="41.6333333333333" style="74" customWidth="1"/>
    <col min="6136" max="6137" width="14.5" style="74" customWidth="1"/>
    <col min="6138" max="6138" width="13.8833333333333" style="74" customWidth="1"/>
    <col min="6139" max="6141" width="9" style="74"/>
    <col min="6142" max="6143" width="10.5" style="74" customWidth="1"/>
    <col min="6144" max="6390" width="9" style="74"/>
    <col min="6391" max="6391" width="41.6333333333333" style="74" customWidth="1"/>
    <col min="6392" max="6393" width="14.5" style="74" customWidth="1"/>
    <col min="6394" max="6394" width="13.8833333333333" style="74" customWidth="1"/>
    <col min="6395" max="6397" width="9" style="74"/>
    <col min="6398" max="6399" width="10.5" style="74" customWidth="1"/>
    <col min="6400" max="6646" width="9" style="74"/>
    <col min="6647" max="6647" width="41.6333333333333" style="74" customWidth="1"/>
    <col min="6648" max="6649" width="14.5" style="74" customWidth="1"/>
    <col min="6650" max="6650" width="13.8833333333333" style="74" customWidth="1"/>
    <col min="6651" max="6653" width="9" style="74"/>
    <col min="6654" max="6655" width="10.5" style="74" customWidth="1"/>
    <col min="6656" max="6902" width="9" style="74"/>
    <col min="6903" max="6903" width="41.6333333333333" style="74" customWidth="1"/>
    <col min="6904" max="6905" width="14.5" style="74" customWidth="1"/>
    <col min="6906" max="6906" width="13.8833333333333" style="74" customWidth="1"/>
    <col min="6907" max="6909" width="9" style="74"/>
    <col min="6910" max="6911" width="10.5" style="74" customWidth="1"/>
    <col min="6912" max="7158" width="9" style="74"/>
    <col min="7159" max="7159" width="41.6333333333333" style="74" customWidth="1"/>
    <col min="7160" max="7161" width="14.5" style="74" customWidth="1"/>
    <col min="7162" max="7162" width="13.8833333333333" style="74" customWidth="1"/>
    <col min="7163" max="7165" width="9" style="74"/>
    <col min="7166" max="7167" width="10.5" style="74" customWidth="1"/>
    <col min="7168" max="7414" width="9" style="74"/>
    <col min="7415" max="7415" width="41.6333333333333" style="74" customWidth="1"/>
    <col min="7416" max="7417" width="14.5" style="74" customWidth="1"/>
    <col min="7418" max="7418" width="13.8833333333333" style="74" customWidth="1"/>
    <col min="7419" max="7421" width="9" style="74"/>
    <col min="7422" max="7423" width="10.5" style="74" customWidth="1"/>
    <col min="7424" max="7670" width="9" style="74"/>
    <col min="7671" max="7671" width="41.6333333333333" style="74" customWidth="1"/>
    <col min="7672" max="7673" width="14.5" style="74" customWidth="1"/>
    <col min="7674" max="7674" width="13.8833333333333" style="74" customWidth="1"/>
    <col min="7675" max="7677" width="9" style="74"/>
    <col min="7678" max="7679" width="10.5" style="74" customWidth="1"/>
    <col min="7680" max="7926" width="9" style="74"/>
    <col min="7927" max="7927" width="41.6333333333333" style="74" customWidth="1"/>
    <col min="7928" max="7929" width="14.5" style="74" customWidth="1"/>
    <col min="7930" max="7930" width="13.8833333333333" style="74" customWidth="1"/>
    <col min="7931" max="7933" width="9" style="74"/>
    <col min="7934" max="7935" width="10.5" style="74" customWidth="1"/>
    <col min="7936" max="8182" width="9" style="74"/>
    <col min="8183" max="8183" width="41.6333333333333" style="74" customWidth="1"/>
    <col min="8184" max="8185" width="14.5" style="74" customWidth="1"/>
    <col min="8186" max="8186" width="13.8833333333333" style="74" customWidth="1"/>
    <col min="8187" max="8189" width="9" style="74"/>
    <col min="8190" max="8191" width="10.5" style="74" customWidth="1"/>
    <col min="8192" max="8438" width="9" style="74"/>
    <col min="8439" max="8439" width="41.6333333333333" style="74" customWidth="1"/>
    <col min="8440" max="8441" width="14.5" style="74" customWidth="1"/>
    <col min="8442" max="8442" width="13.8833333333333" style="74" customWidth="1"/>
    <col min="8443" max="8445" width="9" style="74"/>
    <col min="8446" max="8447" width="10.5" style="74" customWidth="1"/>
    <col min="8448" max="8694" width="9" style="74"/>
    <col min="8695" max="8695" width="41.6333333333333" style="74" customWidth="1"/>
    <col min="8696" max="8697" width="14.5" style="74" customWidth="1"/>
    <col min="8698" max="8698" width="13.8833333333333" style="74" customWidth="1"/>
    <col min="8699" max="8701" width="9" style="74"/>
    <col min="8702" max="8703" width="10.5" style="74" customWidth="1"/>
    <col min="8704" max="8950" width="9" style="74"/>
    <col min="8951" max="8951" width="41.6333333333333" style="74" customWidth="1"/>
    <col min="8952" max="8953" width="14.5" style="74" customWidth="1"/>
    <col min="8954" max="8954" width="13.8833333333333" style="74" customWidth="1"/>
    <col min="8955" max="8957" width="9" style="74"/>
    <col min="8958" max="8959" width="10.5" style="74" customWidth="1"/>
    <col min="8960" max="9206" width="9" style="74"/>
    <col min="9207" max="9207" width="41.6333333333333" style="74" customWidth="1"/>
    <col min="9208" max="9209" width="14.5" style="74" customWidth="1"/>
    <col min="9210" max="9210" width="13.8833333333333" style="74" customWidth="1"/>
    <col min="9211" max="9213" width="9" style="74"/>
    <col min="9214" max="9215" width="10.5" style="74" customWidth="1"/>
    <col min="9216" max="9462" width="9" style="74"/>
    <col min="9463" max="9463" width="41.6333333333333" style="74" customWidth="1"/>
    <col min="9464" max="9465" width="14.5" style="74" customWidth="1"/>
    <col min="9466" max="9466" width="13.8833333333333" style="74" customWidth="1"/>
    <col min="9467" max="9469" width="9" style="74"/>
    <col min="9470" max="9471" width="10.5" style="74" customWidth="1"/>
    <col min="9472" max="9718" width="9" style="74"/>
    <col min="9719" max="9719" width="41.6333333333333" style="74" customWidth="1"/>
    <col min="9720" max="9721" width="14.5" style="74" customWidth="1"/>
    <col min="9722" max="9722" width="13.8833333333333" style="74" customWidth="1"/>
    <col min="9723" max="9725" width="9" style="74"/>
    <col min="9726" max="9727" width="10.5" style="74" customWidth="1"/>
    <col min="9728" max="9974" width="9" style="74"/>
    <col min="9975" max="9975" width="41.6333333333333" style="74" customWidth="1"/>
    <col min="9976" max="9977" width="14.5" style="74" customWidth="1"/>
    <col min="9978" max="9978" width="13.8833333333333" style="74" customWidth="1"/>
    <col min="9979" max="9981" width="9" style="74"/>
    <col min="9982" max="9983" width="10.5" style="74" customWidth="1"/>
    <col min="9984" max="10230" width="9" style="74"/>
    <col min="10231" max="10231" width="41.6333333333333" style="74" customWidth="1"/>
    <col min="10232" max="10233" width="14.5" style="74" customWidth="1"/>
    <col min="10234" max="10234" width="13.8833333333333" style="74" customWidth="1"/>
    <col min="10235" max="10237" width="9" style="74"/>
    <col min="10238" max="10239" width="10.5" style="74" customWidth="1"/>
    <col min="10240" max="10486" width="9" style="74"/>
    <col min="10487" max="10487" width="41.6333333333333" style="74" customWidth="1"/>
    <col min="10488" max="10489" width="14.5" style="74" customWidth="1"/>
    <col min="10490" max="10490" width="13.8833333333333" style="74" customWidth="1"/>
    <col min="10491" max="10493" width="9" style="74"/>
    <col min="10494" max="10495" width="10.5" style="74" customWidth="1"/>
    <col min="10496" max="10742" width="9" style="74"/>
    <col min="10743" max="10743" width="41.6333333333333" style="74" customWidth="1"/>
    <col min="10744" max="10745" width="14.5" style="74" customWidth="1"/>
    <col min="10746" max="10746" width="13.8833333333333" style="74" customWidth="1"/>
    <col min="10747" max="10749" width="9" style="74"/>
    <col min="10750" max="10751" width="10.5" style="74" customWidth="1"/>
    <col min="10752" max="10998" width="9" style="74"/>
    <col min="10999" max="10999" width="41.6333333333333" style="74" customWidth="1"/>
    <col min="11000" max="11001" width="14.5" style="74" customWidth="1"/>
    <col min="11002" max="11002" width="13.8833333333333" style="74" customWidth="1"/>
    <col min="11003" max="11005" width="9" style="74"/>
    <col min="11006" max="11007" width="10.5" style="74" customWidth="1"/>
    <col min="11008" max="11254" width="9" style="74"/>
    <col min="11255" max="11255" width="41.6333333333333" style="74" customWidth="1"/>
    <col min="11256" max="11257" width="14.5" style="74" customWidth="1"/>
    <col min="11258" max="11258" width="13.8833333333333" style="74" customWidth="1"/>
    <col min="11259" max="11261" width="9" style="74"/>
    <col min="11262" max="11263" width="10.5" style="74" customWidth="1"/>
    <col min="11264" max="11510" width="9" style="74"/>
    <col min="11511" max="11511" width="41.6333333333333" style="74" customWidth="1"/>
    <col min="11512" max="11513" width="14.5" style="74" customWidth="1"/>
    <col min="11514" max="11514" width="13.8833333333333" style="74" customWidth="1"/>
    <col min="11515" max="11517" width="9" style="74"/>
    <col min="11518" max="11519" width="10.5" style="74" customWidth="1"/>
    <col min="11520" max="11766" width="9" style="74"/>
    <col min="11767" max="11767" width="41.6333333333333" style="74" customWidth="1"/>
    <col min="11768" max="11769" width="14.5" style="74" customWidth="1"/>
    <col min="11770" max="11770" width="13.8833333333333" style="74" customWidth="1"/>
    <col min="11771" max="11773" width="9" style="74"/>
    <col min="11774" max="11775" width="10.5" style="74" customWidth="1"/>
    <col min="11776" max="12022" width="9" style="74"/>
    <col min="12023" max="12023" width="41.6333333333333" style="74" customWidth="1"/>
    <col min="12024" max="12025" width="14.5" style="74" customWidth="1"/>
    <col min="12026" max="12026" width="13.8833333333333" style="74" customWidth="1"/>
    <col min="12027" max="12029" width="9" style="74"/>
    <col min="12030" max="12031" width="10.5" style="74" customWidth="1"/>
    <col min="12032" max="12278" width="9" style="74"/>
    <col min="12279" max="12279" width="41.6333333333333" style="74" customWidth="1"/>
    <col min="12280" max="12281" width="14.5" style="74" customWidth="1"/>
    <col min="12282" max="12282" width="13.8833333333333" style="74" customWidth="1"/>
    <col min="12283" max="12285" width="9" style="74"/>
    <col min="12286" max="12287" width="10.5" style="74" customWidth="1"/>
    <col min="12288" max="12534" width="9" style="74"/>
    <col min="12535" max="12535" width="41.6333333333333" style="74" customWidth="1"/>
    <col min="12536" max="12537" width="14.5" style="74" customWidth="1"/>
    <col min="12538" max="12538" width="13.8833333333333" style="74" customWidth="1"/>
    <col min="12539" max="12541" width="9" style="74"/>
    <col min="12542" max="12543" width="10.5" style="74" customWidth="1"/>
    <col min="12544" max="12790" width="9" style="74"/>
    <col min="12791" max="12791" width="41.6333333333333" style="74" customWidth="1"/>
    <col min="12792" max="12793" width="14.5" style="74" customWidth="1"/>
    <col min="12794" max="12794" width="13.8833333333333" style="74" customWidth="1"/>
    <col min="12795" max="12797" width="9" style="74"/>
    <col min="12798" max="12799" width="10.5" style="74" customWidth="1"/>
    <col min="12800" max="13046" width="9" style="74"/>
    <col min="13047" max="13047" width="41.6333333333333" style="74" customWidth="1"/>
    <col min="13048" max="13049" width="14.5" style="74" customWidth="1"/>
    <col min="13050" max="13050" width="13.8833333333333" style="74" customWidth="1"/>
    <col min="13051" max="13053" width="9" style="74"/>
    <col min="13054" max="13055" width="10.5" style="74" customWidth="1"/>
    <col min="13056" max="13302" width="9" style="74"/>
    <col min="13303" max="13303" width="41.6333333333333" style="74" customWidth="1"/>
    <col min="13304" max="13305" width="14.5" style="74" customWidth="1"/>
    <col min="13306" max="13306" width="13.8833333333333" style="74" customWidth="1"/>
    <col min="13307" max="13309" width="9" style="74"/>
    <col min="13310" max="13311" width="10.5" style="74" customWidth="1"/>
    <col min="13312" max="13558" width="9" style="74"/>
    <col min="13559" max="13559" width="41.6333333333333" style="74" customWidth="1"/>
    <col min="13560" max="13561" width="14.5" style="74" customWidth="1"/>
    <col min="13562" max="13562" width="13.8833333333333" style="74" customWidth="1"/>
    <col min="13563" max="13565" width="9" style="74"/>
    <col min="13566" max="13567" width="10.5" style="74" customWidth="1"/>
    <col min="13568" max="13814" width="9" style="74"/>
    <col min="13815" max="13815" width="41.6333333333333" style="74" customWidth="1"/>
    <col min="13816" max="13817" width="14.5" style="74" customWidth="1"/>
    <col min="13818" max="13818" width="13.8833333333333" style="74" customWidth="1"/>
    <col min="13819" max="13821" width="9" style="74"/>
    <col min="13822" max="13823" width="10.5" style="74" customWidth="1"/>
    <col min="13824" max="14070" width="9" style="74"/>
    <col min="14071" max="14071" width="41.6333333333333" style="74" customWidth="1"/>
    <col min="14072" max="14073" width="14.5" style="74" customWidth="1"/>
    <col min="14074" max="14074" width="13.8833333333333" style="74" customWidth="1"/>
    <col min="14075" max="14077" width="9" style="74"/>
    <col min="14078" max="14079" width="10.5" style="74" customWidth="1"/>
    <col min="14080" max="14326" width="9" style="74"/>
    <col min="14327" max="14327" width="41.6333333333333" style="74" customWidth="1"/>
    <col min="14328" max="14329" width="14.5" style="74" customWidth="1"/>
    <col min="14330" max="14330" width="13.8833333333333" style="74" customWidth="1"/>
    <col min="14331" max="14333" width="9" style="74"/>
    <col min="14334" max="14335" width="10.5" style="74" customWidth="1"/>
    <col min="14336" max="14582" width="9" style="74"/>
    <col min="14583" max="14583" width="41.6333333333333" style="74" customWidth="1"/>
    <col min="14584" max="14585" width="14.5" style="74" customWidth="1"/>
    <col min="14586" max="14586" width="13.8833333333333" style="74" customWidth="1"/>
    <col min="14587" max="14589" width="9" style="74"/>
    <col min="14590" max="14591" width="10.5" style="74" customWidth="1"/>
    <col min="14592" max="14838" width="9" style="74"/>
    <col min="14839" max="14839" width="41.6333333333333" style="74" customWidth="1"/>
    <col min="14840" max="14841" width="14.5" style="74" customWidth="1"/>
    <col min="14842" max="14842" width="13.8833333333333" style="74" customWidth="1"/>
    <col min="14843" max="14845" width="9" style="74"/>
    <col min="14846" max="14847" width="10.5" style="74" customWidth="1"/>
    <col min="14848" max="15094" width="9" style="74"/>
    <col min="15095" max="15095" width="41.6333333333333" style="74" customWidth="1"/>
    <col min="15096" max="15097" width="14.5" style="74" customWidth="1"/>
    <col min="15098" max="15098" width="13.8833333333333" style="74" customWidth="1"/>
    <col min="15099" max="15101" width="9" style="74"/>
    <col min="15102" max="15103" width="10.5" style="74" customWidth="1"/>
    <col min="15104" max="15350" width="9" style="74"/>
    <col min="15351" max="15351" width="41.6333333333333" style="74" customWidth="1"/>
    <col min="15352" max="15353" width="14.5" style="74" customWidth="1"/>
    <col min="15354" max="15354" width="13.8833333333333" style="74" customWidth="1"/>
    <col min="15355" max="15357" width="9" style="74"/>
    <col min="15358" max="15359" width="10.5" style="74" customWidth="1"/>
    <col min="15360" max="15606" width="9" style="74"/>
    <col min="15607" max="15607" width="41.6333333333333" style="74" customWidth="1"/>
    <col min="15608" max="15609" width="14.5" style="74" customWidth="1"/>
    <col min="15610" max="15610" width="13.8833333333333" style="74" customWidth="1"/>
    <col min="15611" max="15613" width="9" style="74"/>
    <col min="15614" max="15615" width="10.5" style="74" customWidth="1"/>
    <col min="15616" max="15862" width="9" style="74"/>
    <col min="15863" max="15863" width="41.6333333333333" style="74" customWidth="1"/>
    <col min="15864" max="15865" width="14.5" style="74" customWidth="1"/>
    <col min="15866" max="15866" width="13.8833333333333" style="74" customWidth="1"/>
    <col min="15867" max="15869" width="9" style="74"/>
    <col min="15870" max="15871" width="10.5" style="74" customWidth="1"/>
    <col min="15872" max="16118" width="9" style="74"/>
    <col min="16119" max="16119" width="41.6333333333333" style="74" customWidth="1"/>
    <col min="16120" max="16121" width="14.5" style="74" customWidth="1"/>
    <col min="16122" max="16122" width="13.8833333333333" style="74" customWidth="1"/>
    <col min="16123" max="16125" width="9" style="74"/>
    <col min="16126" max="16127" width="10.5" style="74" customWidth="1"/>
    <col min="16128" max="16384" width="9" style="74"/>
  </cols>
  <sheetData>
    <row r="1" ht="45" customHeight="1" spans="1:4">
      <c r="A1" s="69" t="s">
        <v>1817</v>
      </c>
      <c r="B1" s="76"/>
      <c r="C1" s="76"/>
      <c r="D1" s="69"/>
    </row>
    <row r="2" ht="20.1" customHeight="1" spans="1:4">
      <c r="A2" s="77"/>
      <c r="B2" s="78"/>
      <c r="C2" s="79"/>
      <c r="D2" s="80" t="s">
        <v>1685</v>
      </c>
    </row>
    <row r="3" ht="45" customHeight="1" spans="1:5">
      <c r="A3" s="81" t="s">
        <v>1086</v>
      </c>
      <c r="B3" s="82" t="s">
        <v>5</v>
      </c>
      <c r="C3" s="82" t="s">
        <v>6</v>
      </c>
      <c r="D3" s="82" t="s">
        <v>7</v>
      </c>
      <c r="E3" s="83" t="s">
        <v>8</v>
      </c>
    </row>
    <row r="4" ht="36" customHeight="1" spans="1:5">
      <c r="A4" s="84" t="s">
        <v>1802</v>
      </c>
      <c r="B4" s="85">
        <v>52148</v>
      </c>
      <c r="C4" s="86">
        <v>58028</v>
      </c>
      <c r="D4" s="87">
        <f>IFERROR(C4/B4-1,"")</f>
        <v>0.113</v>
      </c>
      <c r="E4" s="83" t="str">
        <f t="shared" ref="E4:E23" si="0">IF(A4&lt;&gt;"",IF(SUM(B4:C4)&lt;&gt;0,"是","否"),"是")</f>
        <v>是</v>
      </c>
    </row>
    <row r="5" ht="36" customHeight="1" spans="1:5">
      <c r="A5" s="88" t="s">
        <v>1803</v>
      </c>
      <c r="B5" s="89">
        <v>51480</v>
      </c>
      <c r="C5" s="90">
        <v>57359</v>
      </c>
      <c r="D5" s="91">
        <f t="shared" ref="D5:D23" si="1">IFERROR(C5/B5-1,"")</f>
        <v>0.114</v>
      </c>
      <c r="E5" s="83" t="str">
        <f t="shared" si="0"/>
        <v>是</v>
      </c>
    </row>
    <row r="6" ht="36" customHeight="1" spans="1:5">
      <c r="A6" s="84" t="s">
        <v>1804</v>
      </c>
      <c r="B6" s="85">
        <v>31123</v>
      </c>
      <c r="C6" s="86">
        <v>35250</v>
      </c>
      <c r="D6" s="87">
        <f t="shared" si="1"/>
        <v>0.133</v>
      </c>
      <c r="E6" s="83" t="str">
        <f t="shared" si="0"/>
        <v>是</v>
      </c>
    </row>
    <row r="7" ht="36" customHeight="1" spans="1:5">
      <c r="A7" s="88" t="s">
        <v>1803</v>
      </c>
      <c r="B7" s="89">
        <v>31072</v>
      </c>
      <c r="C7" s="92">
        <v>35223</v>
      </c>
      <c r="D7" s="91">
        <f t="shared" si="1"/>
        <v>0.134</v>
      </c>
      <c r="E7" s="83" t="str">
        <f t="shared" si="0"/>
        <v>是</v>
      </c>
    </row>
    <row r="8" ht="36" customHeight="1" spans="1:6">
      <c r="A8" s="84" t="s">
        <v>1805</v>
      </c>
      <c r="B8" s="85">
        <v>5686</v>
      </c>
      <c r="C8" s="86">
        <v>5439</v>
      </c>
      <c r="D8" s="87">
        <f t="shared" si="1"/>
        <v>-0.043</v>
      </c>
      <c r="E8" s="83" t="str">
        <f t="shared" si="0"/>
        <v>是</v>
      </c>
      <c r="F8" s="74" t="s">
        <v>1818</v>
      </c>
    </row>
    <row r="9" ht="36" customHeight="1" spans="1:5">
      <c r="A9" s="88" t="s">
        <v>1803</v>
      </c>
      <c r="B9" s="89">
        <v>3283</v>
      </c>
      <c r="C9" s="92">
        <v>3502</v>
      </c>
      <c r="D9" s="91">
        <f t="shared" si="1"/>
        <v>0.067</v>
      </c>
      <c r="E9" s="83" t="str">
        <f t="shared" si="0"/>
        <v>是</v>
      </c>
    </row>
    <row r="10" ht="36" customHeight="1" spans="1:5">
      <c r="A10" s="84" t="s">
        <v>1806</v>
      </c>
      <c r="B10" s="93">
        <v>35119</v>
      </c>
      <c r="C10" s="93">
        <v>40373</v>
      </c>
      <c r="D10" s="87">
        <f t="shared" si="1"/>
        <v>0.15</v>
      </c>
      <c r="E10" s="83" t="str">
        <f t="shared" si="0"/>
        <v>是</v>
      </c>
    </row>
    <row r="11" ht="36" customHeight="1" spans="1:5">
      <c r="A11" s="88" t="s">
        <v>1803</v>
      </c>
      <c r="B11" s="94">
        <v>34871</v>
      </c>
      <c r="C11" s="92">
        <v>39753</v>
      </c>
      <c r="D11" s="91">
        <f t="shared" si="1"/>
        <v>0.14</v>
      </c>
      <c r="E11" s="83" t="str">
        <f t="shared" si="0"/>
        <v>是</v>
      </c>
    </row>
    <row r="12" ht="36" customHeight="1" spans="1:5">
      <c r="A12" s="84" t="s">
        <v>1807</v>
      </c>
      <c r="B12" s="93">
        <v>2931</v>
      </c>
      <c r="C12" s="93">
        <v>3063</v>
      </c>
      <c r="D12" s="87">
        <f t="shared" si="1"/>
        <v>0.045</v>
      </c>
      <c r="E12" s="83" t="str">
        <f t="shared" si="0"/>
        <v>是</v>
      </c>
    </row>
    <row r="13" ht="36" customHeight="1" spans="1:5">
      <c r="A13" s="88" t="s">
        <v>1803</v>
      </c>
      <c r="B13" s="94">
        <v>2926</v>
      </c>
      <c r="C13" s="92">
        <v>3063</v>
      </c>
      <c r="D13" s="91">
        <f t="shared" si="1"/>
        <v>0.047</v>
      </c>
      <c r="E13" s="83" t="str">
        <f t="shared" si="0"/>
        <v>是</v>
      </c>
    </row>
    <row r="14" s="73" customFormat="1" ht="36" customHeight="1" spans="1:5">
      <c r="A14" s="84" t="s">
        <v>1808</v>
      </c>
      <c r="B14" s="95">
        <v>14098</v>
      </c>
      <c r="C14" s="93">
        <v>15368</v>
      </c>
      <c r="D14" s="87">
        <f t="shared" si="1"/>
        <v>0.09</v>
      </c>
      <c r="E14" s="83" t="str">
        <f t="shared" si="0"/>
        <v>是</v>
      </c>
    </row>
    <row r="15" ht="36" customHeight="1" spans="1:5">
      <c r="A15" s="88" t="s">
        <v>1803</v>
      </c>
      <c r="B15" s="96">
        <v>14081</v>
      </c>
      <c r="C15" s="92">
        <v>15353</v>
      </c>
      <c r="D15" s="91">
        <f t="shared" si="1"/>
        <v>0.09</v>
      </c>
      <c r="E15" s="83" t="str">
        <f t="shared" si="0"/>
        <v>是</v>
      </c>
    </row>
    <row r="16" ht="36" customHeight="1" spans="1:5">
      <c r="A16" s="84" t="s">
        <v>1809</v>
      </c>
      <c r="B16" s="97">
        <v>14669</v>
      </c>
      <c r="C16" s="86">
        <v>17112</v>
      </c>
      <c r="D16" s="87">
        <f t="shared" si="1"/>
        <v>0.167</v>
      </c>
      <c r="E16" s="83" t="str">
        <f t="shared" si="0"/>
        <v>是</v>
      </c>
    </row>
    <row r="17" ht="36" customHeight="1" spans="1:5">
      <c r="A17" s="88" t="s">
        <v>1803</v>
      </c>
      <c r="B17" s="98">
        <v>14669</v>
      </c>
      <c r="C17" s="99">
        <v>14630</v>
      </c>
      <c r="D17" s="91">
        <f t="shared" si="1"/>
        <v>-0.003</v>
      </c>
      <c r="E17" s="83" t="str">
        <f t="shared" si="0"/>
        <v>是</v>
      </c>
    </row>
    <row r="18" ht="36" customHeight="1" spans="1:5">
      <c r="A18" s="100" t="s">
        <v>1810</v>
      </c>
      <c r="B18" s="93">
        <f>SUM(B4,B6,B8,B10,B12,B14,B16)</f>
        <v>155774</v>
      </c>
      <c r="C18" s="93">
        <f>SUM(C4,C6,C8,C10,C12,C14,C16)</f>
        <v>174633</v>
      </c>
      <c r="D18" s="87">
        <f t="shared" si="1"/>
        <v>0.121</v>
      </c>
      <c r="E18" s="83" t="str">
        <f t="shared" si="0"/>
        <v>是</v>
      </c>
    </row>
    <row r="19" ht="36" customHeight="1" spans="1:5">
      <c r="A19" s="88" t="s">
        <v>1811</v>
      </c>
      <c r="B19" s="94">
        <f>SUM(B5,B7,B9,B11,B13,B15,B17)</f>
        <v>152382</v>
      </c>
      <c r="C19" s="94">
        <f>SUM(C5,C7,C9,C11,C13,C15,C17)</f>
        <v>168883</v>
      </c>
      <c r="D19" s="91">
        <f t="shared" si="1"/>
        <v>0.108</v>
      </c>
      <c r="E19" s="83" t="str">
        <f t="shared" si="0"/>
        <v>是</v>
      </c>
    </row>
    <row r="20" ht="36" hidden="1" customHeight="1" spans="1:5">
      <c r="A20" s="84" t="s">
        <v>1812</v>
      </c>
      <c r="B20" s="97"/>
      <c r="C20" s="93"/>
      <c r="D20" s="87" t="str">
        <f t="shared" si="1"/>
        <v/>
      </c>
      <c r="E20" s="83" t="str">
        <f t="shared" si="0"/>
        <v>否</v>
      </c>
    </row>
    <row r="21" ht="36" customHeight="1" spans="1:5">
      <c r="A21" s="101" t="s">
        <v>1813</v>
      </c>
      <c r="B21" s="97">
        <v>125749</v>
      </c>
      <c r="C21" s="93">
        <v>121561</v>
      </c>
      <c r="D21" s="87">
        <f t="shared" si="1"/>
        <v>-0.033</v>
      </c>
      <c r="E21" s="83" t="str">
        <f t="shared" si="0"/>
        <v>是</v>
      </c>
    </row>
    <row r="22" ht="36" customHeight="1" spans="1:5">
      <c r="A22" s="101" t="s">
        <v>1814</v>
      </c>
      <c r="B22" s="97">
        <v>71032</v>
      </c>
      <c r="C22" s="93">
        <v>93291</v>
      </c>
      <c r="D22" s="87">
        <f t="shared" si="1"/>
        <v>0.313</v>
      </c>
      <c r="E22" s="83" t="str">
        <f t="shared" si="0"/>
        <v>是</v>
      </c>
    </row>
    <row r="23" ht="36" customHeight="1" spans="1:5">
      <c r="A23" s="100" t="s">
        <v>1815</v>
      </c>
      <c r="B23" s="97">
        <f>SUM(B18,B20:B22)</f>
        <v>352555</v>
      </c>
      <c r="C23" s="97">
        <f>SUM(C18,C20:C22)+1</f>
        <v>389486</v>
      </c>
      <c r="D23" s="87">
        <f t="shared" si="1"/>
        <v>0.105</v>
      </c>
      <c r="E23" s="83" t="str">
        <f t="shared" si="0"/>
        <v>是</v>
      </c>
    </row>
    <row r="24" spans="2:3">
      <c r="B24" s="102"/>
      <c r="C24" s="102"/>
    </row>
    <row r="25" spans="2:3">
      <c r="B25" s="102"/>
      <c r="C25" s="102"/>
    </row>
    <row r="26" spans="2:3">
      <c r="B26" s="102"/>
      <c r="C26" s="102"/>
    </row>
    <row r="27" spans="2:3">
      <c r="B27" s="102"/>
      <c r="C27" s="102"/>
    </row>
  </sheetData>
  <autoFilter xmlns:etc="http://www.wps.cn/officeDocument/2017/etCustomData" ref="A3:F23" etc:filterBottomFollowUsedRange="0">
    <extLst/>
  </autoFilter>
  <mergeCells count="1">
    <mergeCell ref="A1:D1"/>
  </mergeCells>
  <conditionalFormatting sqref="E16:F16">
    <cfRule type="cellIs" dxfId="5" priority="5" stopIfTrue="1" operator="lessThan">
      <formula>0</formula>
    </cfRule>
  </conditionalFormatting>
  <conditionalFormatting sqref="B14:B17 B20:B23 C23">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13"/>
  <sheetViews>
    <sheetView workbookViewId="0">
      <selection activeCell="I5" sqref="I5"/>
    </sheetView>
  </sheetViews>
  <sheetFormatPr defaultColWidth="10" defaultRowHeight="13.5" outlineLevelCol="6"/>
  <cols>
    <col min="1" max="1" width="24.6333333333333" style="26" customWidth="1"/>
    <col min="2" max="7" width="15.6333333333333" style="26" customWidth="1"/>
    <col min="8" max="8" width="9.76666666666667" style="26" customWidth="1"/>
    <col min="9" max="16384" width="10" style="26"/>
  </cols>
  <sheetData>
    <row r="1" s="26" customFormat="1" ht="30" customHeight="1" spans="1:1">
      <c r="A1" s="55"/>
    </row>
    <row r="2" s="26" customFormat="1" ht="28.6" customHeight="1" spans="1:7">
      <c r="A2" s="69" t="s">
        <v>1819</v>
      </c>
      <c r="B2" s="69"/>
      <c r="C2" s="69"/>
      <c r="D2" s="69"/>
      <c r="E2" s="69"/>
      <c r="F2" s="69"/>
      <c r="G2" s="69"/>
    </row>
    <row r="3" s="26" customFormat="1" ht="23" customHeight="1" spans="1:7">
      <c r="A3" s="59"/>
      <c r="B3" s="59"/>
      <c r="F3" s="60" t="s">
        <v>1820</v>
      </c>
      <c r="G3" s="60"/>
    </row>
    <row r="4" s="26" customFormat="1" ht="30" customHeight="1" spans="1:7">
      <c r="A4" s="63" t="s">
        <v>1821</v>
      </c>
      <c r="B4" s="63" t="s">
        <v>1822</v>
      </c>
      <c r="C4" s="63"/>
      <c r="D4" s="63"/>
      <c r="E4" s="63" t="s">
        <v>1823</v>
      </c>
      <c r="F4" s="63"/>
      <c r="G4" s="63"/>
    </row>
    <row r="5" s="26" customFormat="1" ht="30" customHeight="1" spans="1:7">
      <c r="A5" s="63"/>
      <c r="B5" s="70"/>
      <c r="C5" s="63" t="s">
        <v>1824</v>
      </c>
      <c r="D5" s="63" t="s">
        <v>1825</v>
      </c>
      <c r="E5" s="70"/>
      <c r="F5" s="63" t="s">
        <v>1824</v>
      </c>
      <c r="G5" s="63" t="s">
        <v>1825</v>
      </c>
    </row>
    <row r="6" s="26" customFormat="1" ht="30" customHeight="1" spans="1:7">
      <c r="A6" s="63" t="s">
        <v>1826</v>
      </c>
      <c r="B6" s="63" t="s">
        <v>1827</v>
      </c>
      <c r="C6" s="63" t="s">
        <v>1828</v>
      </c>
      <c r="D6" s="63" t="s">
        <v>1829</v>
      </c>
      <c r="E6" s="63" t="s">
        <v>1830</v>
      </c>
      <c r="F6" s="63" t="s">
        <v>1831</v>
      </c>
      <c r="G6" s="63" t="s">
        <v>1832</v>
      </c>
    </row>
    <row r="7" s="26" customFormat="1" ht="30" customHeight="1" spans="1:7">
      <c r="A7" s="66" t="s">
        <v>1116</v>
      </c>
      <c r="B7" s="71">
        <f>SUM(C7:D7)</f>
        <v>85.71</v>
      </c>
      <c r="C7" s="71">
        <v>43.51</v>
      </c>
      <c r="D7" s="71">
        <v>42.2</v>
      </c>
      <c r="E7" s="71">
        <f>SUM(F7:G7)</f>
        <v>83.69</v>
      </c>
      <c r="F7" s="71">
        <f>420259/10000</f>
        <v>42.03</v>
      </c>
      <c r="G7" s="71">
        <f>416560/10000</f>
        <v>41.66</v>
      </c>
    </row>
    <row r="8" s="26" customFormat="1" ht="30" customHeight="1" spans="1:7">
      <c r="A8" s="66"/>
      <c r="B8" s="72"/>
      <c r="C8" s="72"/>
      <c r="D8" s="72"/>
      <c r="E8" s="72"/>
      <c r="F8" s="72"/>
      <c r="G8" s="72"/>
    </row>
    <row r="9" s="26" customFormat="1" ht="30" customHeight="1" spans="1:7">
      <c r="A9" s="66"/>
      <c r="B9" s="72"/>
      <c r="C9" s="72"/>
      <c r="D9" s="72"/>
      <c r="E9" s="72"/>
      <c r="F9" s="72"/>
      <c r="G9" s="72"/>
    </row>
    <row r="10" s="26" customFormat="1" ht="30" customHeight="1" spans="1:7">
      <c r="A10" s="66"/>
      <c r="B10" s="72"/>
      <c r="C10" s="72"/>
      <c r="D10" s="72"/>
      <c r="E10" s="72"/>
      <c r="F10" s="72"/>
      <c r="G10" s="72"/>
    </row>
    <row r="11" s="28" customFormat="1" ht="25" customHeight="1" spans="1:7">
      <c r="A11" s="54" t="s">
        <v>1833</v>
      </c>
      <c r="B11" s="54"/>
      <c r="C11" s="54"/>
      <c r="D11" s="54"/>
      <c r="E11" s="54"/>
      <c r="F11" s="54"/>
      <c r="G11" s="54"/>
    </row>
    <row r="12" s="28" customFormat="1" ht="25" customHeight="1" spans="1:7">
      <c r="A12" s="54" t="s">
        <v>1834</v>
      </c>
      <c r="B12" s="54"/>
      <c r="C12" s="54"/>
      <c r="D12" s="54"/>
      <c r="E12" s="54"/>
      <c r="F12" s="54"/>
      <c r="G12" s="54"/>
    </row>
    <row r="13" s="26" customFormat="1" ht="18" customHeight="1" spans="1:7">
      <c r="A13" s="55"/>
      <c r="B13" s="55"/>
      <c r="C13" s="55"/>
      <c r="D13" s="55"/>
      <c r="E13" s="55"/>
      <c r="F13" s="55"/>
      <c r="G13" s="55"/>
    </row>
  </sheetData>
  <mergeCells count="7">
    <mergeCell ref="A2:G2"/>
    <mergeCell ref="F3:G3"/>
    <mergeCell ref="B4:D4"/>
    <mergeCell ref="E4:G4"/>
    <mergeCell ref="A11:G11"/>
    <mergeCell ref="A12:G12"/>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C16" sqref="C16"/>
    </sheetView>
  </sheetViews>
  <sheetFormatPr defaultColWidth="10" defaultRowHeight="13.5" outlineLevelCol="6"/>
  <cols>
    <col min="1" max="1" width="62.25" style="26" customWidth="1"/>
    <col min="2" max="3" width="28.6333333333333" style="26" customWidth="1"/>
    <col min="4" max="4" width="9.76666666666667" style="26" customWidth="1"/>
    <col min="5" max="16384" width="10" style="26"/>
  </cols>
  <sheetData>
    <row r="1" s="26" customFormat="1" ht="23" customHeight="1"/>
    <row r="2" s="26" customFormat="1" ht="14.3" customHeight="1" spans="1:1">
      <c r="A2" s="55"/>
    </row>
    <row r="3" s="26" customFormat="1" ht="28.6" customHeight="1" spans="1:3">
      <c r="A3" s="50" t="s">
        <v>1835</v>
      </c>
      <c r="B3" s="50"/>
      <c r="C3" s="50"/>
    </row>
    <row r="4" s="26" customFormat="1" ht="27" customHeight="1" spans="1:3">
      <c r="A4" s="59"/>
      <c r="B4" s="59"/>
      <c r="C4" s="60" t="s">
        <v>1820</v>
      </c>
    </row>
    <row r="5" s="61" customFormat="1" ht="24" customHeight="1" spans="1:3">
      <c r="A5" s="63" t="s">
        <v>1836</v>
      </c>
      <c r="B5" s="63" t="s">
        <v>1766</v>
      </c>
      <c r="C5" s="63" t="s">
        <v>1837</v>
      </c>
    </row>
    <row r="6" s="61" customFormat="1" ht="32" customHeight="1" spans="1:3">
      <c r="A6" s="64" t="s">
        <v>1838</v>
      </c>
      <c r="B6" s="65"/>
      <c r="C6" s="65">
        <v>41.8</v>
      </c>
    </row>
    <row r="7" s="61" customFormat="1" ht="32" customHeight="1" spans="1:3">
      <c r="A7" s="64" t="s">
        <v>1839</v>
      </c>
      <c r="B7" s="65">
        <v>43.51</v>
      </c>
      <c r="C7" s="65"/>
    </row>
    <row r="8" s="61" customFormat="1" ht="32" customHeight="1" spans="1:3">
      <c r="A8" s="64" t="s">
        <v>1840</v>
      </c>
      <c r="B8" s="65"/>
      <c r="C8" s="65">
        <v>7.89</v>
      </c>
    </row>
    <row r="9" s="61" customFormat="1" ht="30" customHeight="1" spans="1:3">
      <c r="A9" s="66" t="s">
        <v>1841</v>
      </c>
      <c r="B9" s="65"/>
      <c r="C9" s="65"/>
    </row>
    <row r="10" s="61" customFormat="1" ht="32" customHeight="1" spans="1:3">
      <c r="A10" s="66" t="s">
        <v>1842</v>
      </c>
      <c r="B10" s="65"/>
      <c r="C10" s="65">
        <v>7.89</v>
      </c>
    </row>
    <row r="11" s="61" customFormat="1" ht="32" customHeight="1" spans="1:3">
      <c r="A11" s="64" t="s">
        <v>1843</v>
      </c>
      <c r="B11" s="65"/>
      <c r="C11" s="65">
        <v>7.66</v>
      </c>
    </row>
    <row r="12" s="61" customFormat="1" ht="32" customHeight="1" spans="1:3">
      <c r="A12" s="64" t="s">
        <v>1844</v>
      </c>
      <c r="B12" s="65"/>
      <c r="C12" s="65">
        <v>42.03</v>
      </c>
    </row>
    <row r="13" s="61" customFormat="1" ht="32" customHeight="1" spans="1:3">
      <c r="A13" s="64" t="s">
        <v>1845</v>
      </c>
      <c r="B13" s="65"/>
      <c r="C13" s="65"/>
    </row>
    <row r="14" s="61" customFormat="1" ht="32" customHeight="1" spans="1:3">
      <c r="A14" s="64" t="s">
        <v>1846</v>
      </c>
      <c r="B14" s="65">
        <v>43.51</v>
      </c>
      <c r="C14" s="65"/>
    </row>
    <row r="15" s="62" customFormat="1" ht="69" customHeight="1" spans="1:7">
      <c r="A15" s="67" t="s">
        <v>1847</v>
      </c>
      <c r="B15" s="67"/>
      <c r="C15" s="67"/>
      <c r="D15" s="68"/>
      <c r="E15" s="68"/>
      <c r="F15" s="68"/>
      <c r="G15" s="68"/>
    </row>
    <row r="16" s="26" customFormat="1" spans="1:3">
      <c r="A16" s="59"/>
      <c r="B16" s="59"/>
      <c r="C16" s="59"/>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A15" sqref="A15:C15"/>
    </sheetView>
  </sheetViews>
  <sheetFormatPr defaultColWidth="10" defaultRowHeight="13.5" outlineLevelCol="6"/>
  <cols>
    <col min="1" max="1" width="60" style="26" customWidth="1"/>
    <col min="2" max="3" width="25.6333333333333" style="26" customWidth="1"/>
    <col min="4" max="4" width="9.76666666666667" style="26" customWidth="1"/>
    <col min="5" max="16384" width="10" style="26"/>
  </cols>
  <sheetData>
    <row r="1" s="26" customFormat="1" ht="23" customHeight="1"/>
    <row r="2" s="26" customFormat="1" ht="14.3" customHeight="1" spans="1:1">
      <c r="A2" s="55"/>
    </row>
    <row r="3" s="26" customFormat="1" ht="28.6" customHeight="1" spans="1:3">
      <c r="A3" s="50" t="s">
        <v>1848</v>
      </c>
      <c r="B3" s="50"/>
      <c r="C3" s="50"/>
    </row>
    <row r="4" s="26" customFormat="1" ht="27" customHeight="1" spans="1:3">
      <c r="A4" s="59"/>
      <c r="B4" s="59"/>
      <c r="C4" s="60" t="s">
        <v>1820</v>
      </c>
    </row>
    <row r="5" s="26" customFormat="1" ht="24" customHeight="1" spans="1:3">
      <c r="A5" s="33" t="s">
        <v>1836</v>
      </c>
      <c r="B5" s="33" t="s">
        <v>1766</v>
      </c>
      <c r="C5" s="33" t="s">
        <v>1837</v>
      </c>
    </row>
    <row r="6" s="26" customFormat="1" ht="32" customHeight="1" spans="1:3">
      <c r="A6" s="35" t="s">
        <v>1838</v>
      </c>
      <c r="B6" s="57"/>
      <c r="C6" s="57">
        <v>41.8</v>
      </c>
    </row>
    <row r="7" s="26" customFormat="1" ht="32" customHeight="1" spans="1:3">
      <c r="A7" s="35" t="s">
        <v>1839</v>
      </c>
      <c r="B7" s="57">
        <v>43.51</v>
      </c>
      <c r="C7" s="57"/>
    </row>
    <row r="8" s="26" customFormat="1" ht="32" customHeight="1" spans="1:3">
      <c r="A8" s="35" t="s">
        <v>1840</v>
      </c>
      <c r="B8" s="57"/>
      <c r="C8" s="57">
        <v>7.89</v>
      </c>
    </row>
    <row r="9" s="26" customFormat="1" ht="32" customHeight="1" spans="1:3">
      <c r="A9" s="35" t="s">
        <v>1849</v>
      </c>
      <c r="B9" s="57"/>
      <c r="C9" s="57"/>
    </row>
    <row r="10" s="26" customFormat="1" ht="32" customHeight="1" spans="1:3">
      <c r="A10" s="35" t="s">
        <v>1850</v>
      </c>
      <c r="B10" s="57"/>
      <c r="C10" s="57">
        <v>7.89</v>
      </c>
    </row>
    <row r="11" s="26" customFormat="1" ht="32" customHeight="1" spans="1:3">
      <c r="A11" s="35" t="s">
        <v>1843</v>
      </c>
      <c r="B11" s="57"/>
      <c r="C11" s="57">
        <v>7.66</v>
      </c>
    </row>
    <row r="12" s="26" customFormat="1" ht="32" customHeight="1" spans="1:3">
      <c r="A12" s="35" t="s">
        <v>1844</v>
      </c>
      <c r="B12" s="57"/>
      <c r="C12" s="57">
        <v>42.03</v>
      </c>
    </row>
    <row r="13" s="26" customFormat="1" ht="32" customHeight="1" spans="1:3">
      <c r="A13" s="35" t="s">
        <v>1845</v>
      </c>
      <c r="B13" s="57"/>
      <c r="C13" s="57"/>
    </row>
    <row r="14" s="26" customFormat="1" ht="32" customHeight="1" spans="1:3">
      <c r="A14" s="35" t="s">
        <v>1846</v>
      </c>
      <c r="B14" s="57">
        <v>43.51</v>
      </c>
      <c r="C14" s="57"/>
    </row>
    <row r="15" s="28" customFormat="1" ht="69" customHeight="1" spans="1:7">
      <c r="A15" s="37" t="s">
        <v>1847</v>
      </c>
      <c r="B15" s="37"/>
      <c r="C15" s="37"/>
      <c r="D15" s="54"/>
      <c r="E15" s="54"/>
      <c r="F15" s="54"/>
      <c r="G15" s="54"/>
    </row>
    <row r="16" s="26" customFormat="1" spans="1:3">
      <c r="A16" s="59"/>
      <c r="B16" s="59"/>
      <c r="C16" s="59"/>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A13" sqref="A13:C13"/>
    </sheetView>
  </sheetViews>
  <sheetFormatPr defaultColWidth="10" defaultRowHeight="13.5" outlineLevelCol="2"/>
  <cols>
    <col min="1" max="1" width="60.5" style="26" customWidth="1"/>
    <col min="2" max="3" width="25.6333333333333" style="26" customWidth="1"/>
    <col min="4" max="4" width="9.76666666666667" style="26" customWidth="1"/>
    <col min="5" max="16384" width="10" style="26"/>
  </cols>
  <sheetData>
    <row r="1" s="26" customFormat="1" ht="24" customHeight="1"/>
    <row r="2" s="26" customFormat="1" ht="14.3" customHeight="1" spans="1:1">
      <c r="A2" s="55"/>
    </row>
    <row r="3" s="26" customFormat="1" ht="28.6" customHeight="1" spans="1:3">
      <c r="A3" s="50" t="s">
        <v>1851</v>
      </c>
      <c r="B3" s="50"/>
      <c r="C3" s="50"/>
    </row>
    <row r="4" s="26" customFormat="1" ht="25" customHeight="1" spans="1:3">
      <c r="A4" s="59"/>
      <c r="B4" s="59"/>
      <c r="C4" s="60" t="s">
        <v>1820</v>
      </c>
    </row>
    <row r="5" s="26" customFormat="1" ht="32" customHeight="1" spans="1:3">
      <c r="A5" s="33" t="s">
        <v>1836</v>
      </c>
      <c r="B5" s="33" t="s">
        <v>1766</v>
      </c>
      <c r="C5" s="33" t="s">
        <v>1837</v>
      </c>
    </row>
    <row r="6" s="26" customFormat="1" ht="32" customHeight="1" spans="1:3">
      <c r="A6" s="35" t="s">
        <v>1852</v>
      </c>
      <c r="B6" s="57"/>
      <c r="C6" s="57">
        <v>33.78</v>
      </c>
    </row>
    <row r="7" s="26" customFormat="1" ht="32" customHeight="1" spans="1:3">
      <c r="A7" s="35" t="s">
        <v>1853</v>
      </c>
      <c r="B7" s="57">
        <v>42.2</v>
      </c>
      <c r="C7" s="57"/>
    </row>
    <row r="8" s="26" customFormat="1" ht="32" customHeight="1" spans="1:3">
      <c r="A8" s="35" t="s">
        <v>1854</v>
      </c>
      <c r="B8" s="57"/>
      <c r="C8" s="57">
        <v>8</v>
      </c>
    </row>
    <row r="9" s="26" customFormat="1" ht="32" customHeight="1" spans="1:3">
      <c r="A9" s="35" t="s">
        <v>1855</v>
      </c>
      <c r="B9" s="57"/>
      <c r="C9" s="57">
        <v>0.12</v>
      </c>
    </row>
    <row r="10" s="26" customFormat="1" ht="32" customHeight="1" spans="1:3">
      <c r="A10" s="35" t="s">
        <v>1856</v>
      </c>
      <c r="B10" s="57"/>
      <c r="C10" s="57">
        <v>41.66</v>
      </c>
    </row>
    <row r="11" s="26" customFormat="1" ht="32" customHeight="1" spans="1:3">
      <c r="A11" s="35" t="s">
        <v>1857</v>
      </c>
      <c r="B11" s="57">
        <v>0</v>
      </c>
      <c r="C11" s="57"/>
    </row>
    <row r="12" s="26" customFormat="1" ht="32" customHeight="1" spans="1:3">
      <c r="A12" s="35" t="s">
        <v>1858</v>
      </c>
      <c r="B12" s="57">
        <v>42.2</v>
      </c>
      <c r="C12" s="57"/>
    </row>
    <row r="13" s="28" customFormat="1" ht="72" customHeight="1" spans="1:3">
      <c r="A13" s="37" t="s">
        <v>1859</v>
      </c>
      <c r="B13" s="37"/>
      <c r="C13" s="37"/>
    </row>
    <row r="14" s="26" customFormat="1" ht="31" customHeight="1" spans="1:3">
      <c r="A14" s="58"/>
      <c r="B14" s="58"/>
      <c r="C14" s="58"/>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A13" sqref="A13:C13"/>
    </sheetView>
  </sheetViews>
  <sheetFormatPr defaultColWidth="10" defaultRowHeight="13.5" outlineLevelCol="2"/>
  <cols>
    <col min="1" max="1" width="59.3833333333333" style="26" customWidth="1"/>
    <col min="2" max="3" width="25.6333333333333" style="26" customWidth="1"/>
    <col min="4" max="4" width="9.76666666666667" style="26" customWidth="1"/>
    <col min="5" max="16384" width="10" style="26"/>
  </cols>
  <sheetData>
    <row r="1" s="26" customFormat="1" ht="24" customHeight="1"/>
    <row r="2" s="26" customFormat="1" ht="14.3" customHeight="1" spans="1:1">
      <c r="A2" s="55"/>
    </row>
    <row r="3" s="26" customFormat="1" ht="28.6" customHeight="1" spans="1:3">
      <c r="A3" s="50" t="s">
        <v>1860</v>
      </c>
      <c r="B3" s="50"/>
      <c r="C3" s="50"/>
    </row>
    <row r="4" s="27" customFormat="1" ht="25" customHeight="1" spans="1:3">
      <c r="A4" s="56"/>
      <c r="B4" s="56"/>
      <c r="C4" s="41" t="s">
        <v>1820</v>
      </c>
    </row>
    <row r="5" s="27" customFormat="1" ht="32" customHeight="1" spans="1:3">
      <c r="A5" s="33" t="s">
        <v>1836</v>
      </c>
      <c r="B5" s="33" t="s">
        <v>1766</v>
      </c>
      <c r="C5" s="33" t="s">
        <v>1837</v>
      </c>
    </row>
    <row r="6" s="27" customFormat="1" ht="32" customHeight="1" spans="1:3">
      <c r="A6" s="35" t="s">
        <v>1852</v>
      </c>
      <c r="B6" s="57"/>
      <c r="C6" s="57">
        <v>33.78</v>
      </c>
    </row>
    <row r="7" s="27" customFormat="1" ht="32" customHeight="1" spans="1:3">
      <c r="A7" s="35" t="s">
        <v>1853</v>
      </c>
      <c r="B7" s="57">
        <v>42.2</v>
      </c>
      <c r="C7" s="57"/>
    </row>
    <row r="8" s="27" customFormat="1" ht="32" customHeight="1" spans="1:3">
      <c r="A8" s="35" t="s">
        <v>1854</v>
      </c>
      <c r="B8" s="57"/>
      <c r="C8" s="57">
        <v>8</v>
      </c>
    </row>
    <row r="9" s="27" customFormat="1" ht="32" customHeight="1" spans="1:3">
      <c r="A9" s="35" t="s">
        <v>1855</v>
      </c>
      <c r="B9" s="57"/>
      <c r="C9" s="57">
        <v>0.12</v>
      </c>
    </row>
    <row r="10" s="27" customFormat="1" ht="32" customHeight="1" spans="1:3">
      <c r="A10" s="35" t="s">
        <v>1856</v>
      </c>
      <c r="B10" s="57"/>
      <c r="C10" s="57">
        <v>41.66</v>
      </c>
    </row>
    <row r="11" s="27" customFormat="1" ht="32" customHeight="1" spans="1:3">
      <c r="A11" s="35" t="s">
        <v>1857</v>
      </c>
      <c r="B11" s="57">
        <v>0</v>
      </c>
      <c r="C11" s="57"/>
    </row>
    <row r="12" s="27" customFormat="1" ht="32" customHeight="1" spans="1:3">
      <c r="A12" s="35" t="s">
        <v>1858</v>
      </c>
      <c r="B12" s="57">
        <v>42.2</v>
      </c>
      <c r="C12" s="57"/>
    </row>
    <row r="13" s="28" customFormat="1" ht="65" customHeight="1" spans="1:3">
      <c r="A13" s="37" t="s">
        <v>1859</v>
      </c>
      <c r="B13" s="37"/>
      <c r="C13" s="37"/>
    </row>
    <row r="14" s="26" customFormat="1" ht="31" customHeight="1" spans="1:3">
      <c r="A14" s="58"/>
      <c r="B14" s="58"/>
      <c r="C14" s="58"/>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topLeftCell="A6" workbookViewId="0">
      <selection activeCell="C19" sqref="C19"/>
    </sheetView>
  </sheetViews>
  <sheetFormatPr defaultColWidth="10" defaultRowHeight="13.5" outlineLevelCol="3"/>
  <cols>
    <col min="1" max="1" width="36" style="26" customWidth="1"/>
    <col min="2" max="4" width="15.6333333333333" style="26" customWidth="1"/>
    <col min="5" max="5" width="9.76666666666667" style="26" customWidth="1"/>
    <col min="6" max="16384" width="10" style="26"/>
  </cols>
  <sheetData>
    <row r="1" s="26" customFormat="1" ht="22" customHeight="1"/>
    <row r="2" s="26" customFormat="1" ht="14.3" customHeight="1" spans="1:1">
      <c r="A2" s="49"/>
    </row>
    <row r="3" s="26" customFormat="1" ht="63" customHeight="1" spans="1:4">
      <c r="A3" s="50" t="s">
        <v>1861</v>
      </c>
      <c r="B3" s="50"/>
      <c r="C3" s="50"/>
      <c r="D3" s="50"/>
    </row>
    <row r="4" s="27" customFormat="1" ht="30" customHeight="1" spans="4:4">
      <c r="D4" s="41" t="s">
        <v>1820</v>
      </c>
    </row>
    <row r="5" s="27" customFormat="1" ht="25" customHeight="1" spans="1:4">
      <c r="A5" s="33" t="s">
        <v>1836</v>
      </c>
      <c r="B5" s="33" t="s">
        <v>1862</v>
      </c>
      <c r="C5" s="33" t="s">
        <v>1863</v>
      </c>
      <c r="D5" s="33" t="s">
        <v>1864</v>
      </c>
    </row>
    <row r="6" s="27" customFormat="1" ht="25" customHeight="1" spans="1:4">
      <c r="A6" s="51" t="s">
        <v>1865</v>
      </c>
      <c r="B6" s="43" t="s">
        <v>1866</v>
      </c>
      <c r="C6" s="52">
        <f>SUM(C7,C9)</f>
        <v>15.89</v>
      </c>
      <c r="D6" s="52">
        <f>SUM(D7,D9)</f>
        <v>15.89</v>
      </c>
    </row>
    <row r="7" s="27" customFormat="1" ht="25" customHeight="1" spans="1:4">
      <c r="A7" s="53" t="s">
        <v>1867</v>
      </c>
      <c r="B7" s="43" t="s">
        <v>1828</v>
      </c>
      <c r="C7" s="52">
        <f>(73900+5037)/10000</f>
        <v>7.89</v>
      </c>
      <c r="D7" s="52">
        <f>(73900+5037)/10000</f>
        <v>7.89</v>
      </c>
    </row>
    <row r="8" s="27" customFormat="1" ht="25" customHeight="1" spans="1:4">
      <c r="A8" s="53" t="s">
        <v>1868</v>
      </c>
      <c r="B8" s="43" t="s">
        <v>1829</v>
      </c>
      <c r="C8" s="52">
        <f>(73900+5037)/10000</f>
        <v>7.89</v>
      </c>
      <c r="D8" s="52">
        <f>(73900+5037)/10000</f>
        <v>7.89</v>
      </c>
    </row>
    <row r="9" s="27" customFormat="1" ht="25" customHeight="1" spans="1:4">
      <c r="A9" s="53" t="s">
        <v>1869</v>
      </c>
      <c r="B9" s="43" t="s">
        <v>1870</v>
      </c>
      <c r="C9" s="52">
        <v>8</v>
      </c>
      <c r="D9" s="52">
        <v>8</v>
      </c>
    </row>
    <row r="10" s="27" customFormat="1" ht="25" customHeight="1" spans="1:4">
      <c r="A10" s="53" t="s">
        <v>1868</v>
      </c>
      <c r="B10" s="43" t="s">
        <v>1831</v>
      </c>
      <c r="C10" s="52">
        <v>0</v>
      </c>
      <c r="D10" s="52">
        <v>0</v>
      </c>
    </row>
    <row r="11" s="27" customFormat="1" ht="25" customHeight="1" spans="1:4">
      <c r="A11" s="51" t="s">
        <v>1871</v>
      </c>
      <c r="B11" s="43" t="s">
        <v>1872</v>
      </c>
      <c r="C11" s="52">
        <f>SUM(C12:C13)</f>
        <v>7.78</v>
      </c>
      <c r="D11" s="52">
        <f>SUM(D12:D13)</f>
        <v>7.78</v>
      </c>
    </row>
    <row r="12" s="27" customFormat="1" ht="25" customHeight="1" spans="1:4">
      <c r="A12" s="53" t="s">
        <v>1867</v>
      </c>
      <c r="B12" s="43" t="s">
        <v>1873</v>
      </c>
      <c r="C12" s="52">
        <f>76649/10000</f>
        <v>7.66</v>
      </c>
      <c r="D12" s="52">
        <f>76649/10000</f>
        <v>7.66</v>
      </c>
    </row>
    <row r="13" s="27" customFormat="1" ht="25" customHeight="1" spans="1:4">
      <c r="A13" s="53" t="s">
        <v>1869</v>
      </c>
      <c r="B13" s="43" t="s">
        <v>1874</v>
      </c>
      <c r="C13" s="52">
        <f>1200/10000</f>
        <v>0.12</v>
      </c>
      <c r="D13" s="52">
        <f>1200/10000</f>
        <v>0.12</v>
      </c>
    </row>
    <row r="14" s="27" customFormat="1" ht="25" customHeight="1" spans="1:4">
      <c r="A14" s="51" t="s">
        <v>1875</v>
      </c>
      <c r="B14" s="43" t="s">
        <v>1876</v>
      </c>
      <c r="C14" s="52">
        <f>SUM(C15:C16)</f>
        <v>2.44</v>
      </c>
      <c r="D14" s="52">
        <f>SUM(D15:D16)</f>
        <v>2.44</v>
      </c>
    </row>
    <row r="15" s="27" customFormat="1" ht="25" customHeight="1" spans="1:4">
      <c r="A15" s="53" t="s">
        <v>1867</v>
      </c>
      <c r="B15" s="43" t="s">
        <v>1877</v>
      </c>
      <c r="C15" s="52">
        <f>13759.253668/10000</f>
        <v>1.38</v>
      </c>
      <c r="D15" s="52">
        <f>13759.253668/10000</f>
        <v>1.38</v>
      </c>
    </row>
    <row r="16" s="27" customFormat="1" ht="25" customHeight="1" spans="1:4">
      <c r="A16" s="53" t="s">
        <v>1869</v>
      </c>
      <c r="B16" s="43" t="s">
        <v>1878</v>
      </c>
      <c r="C16" s="52">
        <f>10593.37964/10000</f>
        <v>1.06</v>
      </c>
      <c r="D16" s="52">
        <f>10593.37964/10000</f>
        <v>1.06</v>
      </c>
    </row>
    <row r="17" s="27" customFormat="1" ht="25" customHeight="1" spans="1:4">
      <c r="A17" s="51" t="s">
        <v>1879</v>
      </c>
      <c r="B17" s="43" t="s">
        <v>1880</v>
      </c>
      <c r="C17" s="52">
        <f>SUM(C18,C21)</f>
        <v>0.7</v>
      </c>
      <c r="D17" s="52">
        <f>SUM(D18,D21)</f>
        <v>0.7</v>
      </c>
    </row>
    <row r="18" s="27" customFormat="1" ht="25" customHeight="1" spans="1:4">
      <c r="A18" s="53" t="s">
        <v>1867</v>
      </c>
      <c r="B18" s="43" t="s">
        <v>1881</v>
      </c>
      <c r="C18" s="52">
        <f>2860/10000</f>
        <v>0.29</v>
      </c>
      <c r="D18" s="52">
        <f>2860/10000</f>
        <v>0.29</v>
      </c>
    </row>
    <row r="19" s="27" customFormat="1" ht="25" customHeight="1" spans="1:4">
      <c r="A19" s="53" t="s">
        <v>1882</v>
      </c>
      <c r="B19" s="43"/>
      <c r="C19" s="52">
        <f>2860/10000</f>
        <v>0.29</v>
      </c>
      <c r="D19" s="52">
        <f>2860/10000</f>
        <v>0.29</v>
      </c>
    </row>
    <row r="20" s="27" customFormat="1" ht="25" customHeight="1" spans="1:4">
      <c r="A20" s="53" t="s">
        <v>1883</v>
      </c>
      <c r="B20" s="43" t="s">
        <v>1884</v>
      </c>
      <c r="C20" s="52">
        <v>0</v>
      </c>
      <c r="D20" s="52">
        <v>0</v>
      </c>
    </row>
    <row r="21" s="27" customFormat="1" ht="25" customHeight="1" spans="1:4">
      <c r="A21" s="53" t="s">
        <v>1869</v>
      </c>
      <c r="B21" s="43" t="s">
        <v>1885</v>
      </c>
      <c r="C21" s="52">
        <f>4060/10000</f>
        <v>0.41</v>
      </c>
      <c r="D21" s="52">
        <f>4060/10000</f>
        <v>0.41</v>
      </c>
    </row>
    <row r="22" s="27" customFormat="1" ht="25" customHeight="1" spans="1:4">
      <c r="A22" s="53" t="s">
        <v>1882</v>
      </c>
      <c r="B22" s="43"/>
      <c r="C22" s="52">
        <f>3360/10000</f>
        <v>0.34</v>
      </c>
      <c r="D22" s="52">
        <f>3360/10000</f>
        <v>0.34</v>
      </c>
    </row>
    <row r="23" s="27" customFormat="1" ht="25" customHeight="1" spans="1:4">
      <c r="A23" s="53" t="s">
        <v>1886</v>
      </c>
      <c r="B23" s="43" t="s">
        <v>1887</v>
      </c>
      <c r="C23" s="52">
        <f>700/10000</f>
        <v>0.07</v>
      </c>
      <c r="D23" s="52">
        <f>700/10000</f>
        <v>0.07</v>
      </c>
    </row>
    <row r="24" s="27" customFormat="1" ht="25" customHeight="1" spans="1:4">
      <c r="A24" s="51" t="s">
        <v>1888</v>
      </c>
      <c r="B24" s="43" t="s">
        <v>1889</v>
      </c>
      <c r="C24" s="52">
        <f>SUM(C25:C26)</f>
        <v>2.99</v>
      </c>
      <c r="D24" s="52">
        <f>SUM(D25:D26)</f>
        <v>2.99</v>
      </c>
    </row>
    <row r="25" s="27" customFormat="1" ht="25" customHeight="1" spans="1:4">
      <c r="A25" s="53" t="s">
        <v>1867</v>
      </c>
      <c r="B25" s="43" t="s">
        <v>1890</v>
      </c>
      <c r="C25" s="52">
        <v>1.34</v>
      </c>
      <c r="D25" s="52">
        <v>1.34</v>
      </c>
    </row>
    <row r="26" s="27" customFormat="1" ht="25" customHeight="1" spans="1:4">
      <c r="A26" s="53" t="s">
        <v>1869</v>
      </c>
      <c r="B26" s="43" t="s">
        <v>1891</v>
      </c>
      <c r="C26" s="52">
        <v>1.65</v>
      </c>
      <c r="D26" s="52">
        <v>1.65</v>
      </c>
    </row>
    <row r="27" s="28" customFormat="1" ht="70" customHeight="1" spans="1:4">
      <c r="A27" s="54" t="s">
        <v>1892</v>
      </c>
      <c r="B27" s="54"/>
      <c r="C27" s="54"/>
      <c r="D27" s="54"/>
    </row>
    <row r="28" s="26" customFormat="1" ht="25" customHeight="1" spans="1:4">
      <c r="A28" s="55"/>
      <c r="B28" s="55"/>
      <c r="C28" s="55"/>
      <c r="D28" s="55"/>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theme="6" tint="0.6"/>
  </sheetPr>
  <dimension ref="A1:F45"/>
  <sheetViews>
    <sheetView showGridLines="0" showZeros="0" view="pageBreakPreview" zoomScaleNormal="90" workbookViewId="0">
      <pane ySplit="3" topLeftCell="A14" activePane="bottomLeft" state="frozen"/>
      <selection/>
      <selection pane="bottomLeft" activeCell="E41" sqref="E41"/>
    </sheetView>
  </sheetViews>
  <sheetFormatPr defaultColWidth="9" defaultRowHeight="14.25" outlineLevelCol="5"/>
  <cols>
    <col min="1" max="1" width="14.5" style="149" hidden="1" customWidth="1"/>
    <col min="2" max="2" width="50.75" style="149" customWidth="1"/>
    <col min="3" max="5" width="20.6333333333333" style="149" customWidth="1"/>
    <col min="6" max="6" width="9" style="256" hidden="1" customWidth="1"/>
    <col min="7" max="16384" width="9" style="256"/>
  </cols>
  <sheetData>
    <row r="1" s="422" customFormat="1" ht="45" customHeight="1" spans="1:6">
      <c r="A1" s="428"/>
      <c r="B1" s="428" t="s">
        <v>105</v>
      </c>
      <c r="C1" s="428"/>
      <c r="D1" s="428"/>
      <c r="E1" s="428"/>
      <c r="F1" s="472"/>
    </row>
    <row r="2" ht="18.95" customHeight="1" spans="2:5">
      <c r="B2" s="473"/>
      <c r="C2" s="324"/>
      <c r="D2" s="324"/>
      <c r="E2" s="429" t="s">
        <v>2</v>
      </c>
    </row>
    <row r="3" s="469" customFormat="1" ht="45" customHeight="1" spans="1:6">
      <c r="A3" s="474" t="s">
        <v>3</v>
      </c>
      <c r="B3" s="327" t="s">
        <v>4</v>
      </c>
      <c r="C3" s="169" t="s">
        <v>106</v>
      </c>
      <c r="D3" s="169" t="s">
        <v>6</v>
      </c>
      <c r="E3" s="169" t="s">
        <v>107</v>
      </c>
      <c r="F3" s="262" t="s">
        <v>8</v>
      </c>
    </row>
    <row r="4" ht="32.1" customHeight="1" spans="1:6">
      <c r="A4" s="475">
        <v>101</v>
      </c>
      <c r="B4" s="476" t="s">
        <v>9</v>
      </c>
      <c r="C4" s="93">
        <f>SUM(C5:C19)</f>
        <v>171500</v>
      </c>
      <c r="D4" s="93">
        <f>SUM(D5:D19)</f>
        <v>141000</v>
      </c>
      <c r="E4" s="87">
        <f>IFERROR(D4/C4-1,"")</f>
        <v>-0.178</v>
      </c>
      <c r="F4" s="266" t="str">
        <f t="shared" ref="F4:F41" si="0">IF(LEN(A4)=3,"是",IF(B4&lt;&gt;"",IF(SUM(C4:D4)&lt;&gt;0,"是","否"),"是"))</f>
        <v>是</v>
      </c>
    </row>
    <row r="5" ht="32.1" customHeight="1" spans="1:6">
      <c r="A5" s="477">
        <v>10101</v>
      </c>
      <c r="B5" s="478" t="s">
        <v>10</v>
      </c>
      <c r="C5" s="94">
        <v>65400</v>
      </c>
      <c r="D5" s="94">
        <v>62800</v>
      </c>
      <c r="E5" s="91">
        <f t="shared" ref="E5:E41" si="1">IFERROR(D5/C5-1,"")</f>
        <v>-0.04</v>
      </c>
      <c r="F5" s="266" t="str">
        <f t="shared" si="0"/>
        <v>是</v>
      </c>
    </row>
    <row r="6" ht="32.1" customHeight="1" spans="1:6">
      <c r="A6" s="477">
        <v>10104</v>
      </c>
      <c r="B6" s="478" t="s">
        <v>11</v>
      </c>
      <c r="C6" s="94">
        <v>6900</v>
      </c>
      <c r="D6" s="94">
        <v>5700</v>
      </c>
      <c r="E6" s="91">
        <f t="shared" si="1"/>
        <v>-0.174</v>
      </c>
      <c r="F6" s="266" t="str">
        <f t="shared" si="0"/>
        <v>是</v>
      </c>
    </row>
    <row r="7" ht="32.1" customHeight="1" spans="1:6">
      <c r="A7" s="477">
        <v>10106</v>
      </c>
      <c r="B7" s="478" t="s">
        <v>12</v>
      </c>
      <c r="C7" s="94">
        <v>2900</v>
      </c>
      <c r="D7" s="94">
        <v>2200</v>
      </c>
      <c r="E7" s="91">
        <f t="shared" si="1"/>
        <v>-0.241</v>
      </c>
      <c r="F7" s="266" t="str">
        <f t="shared" si="0"/>
        <v>是</v>
      </c>
    </row>
    <row r="8" customFormat="1" ht="32.1" customHeight="1" spans="1:6">
      <c r="A8" s="479">
        <v>10107</v>
      </c>
      <c r="B8" s="480" t="s">
        <v>13</v>
      </c>
      <c r="C8" s="94">
        <v>2100</v>
      </c>
      <c r="D8" s="94">
        <v>1300</v>
      </c>
      <c r="E8" s="91">
        <f t="shared" si="1"/>
        <v>-0.381</v>
      </c>
      <c r="F8" s="266" t="str">
        <f t="shared" si="0"/>
        <v>是</v>
      </c>
    </row>
    <row r="9" ht="32.1" customHeight="1" spans="1:6">
      <c r="A9" s="477">
        <v>10109</v>
      </c>
      <c r="B9" s="478" t="s">
        <v>14</v>
      </c>
      <c r="C9" s="94">
        <v>8000</v>
      </c>
      <c r="D9" s="94">
        <v>7200</v>
      </c>
      <c r="E9" s="91">
        <f t="shared" si="1"/>
        <v>-0.1</v>
      </c>
      <c r="F9" s="266" t="str">
        <f t="shared" si="0"/>
        <v>是</v>
      </c>
    </row>
    <row r="10" customFormat="1" ht="32.1" customHeight="1" spans="1:6">
      <c r="A10" s="479">
        <v>10110</v>
      </c>
      <c r="B10" s="480" t="s">
        <v>15</v>
      </c>
      <c r="C10" s="94">
        <v>9250</v>
      </c>
      <c r="D10" s="94">
        <v>11440</v>
      </c>
      <c r="E10" s="91">
        <f t="shared" si="1"/>
        <v>0.237</v>
      </c>
      <c r="F10" s="266" t="str">
        <f t="shared" si="0"/>
        <v>是</v>
      </c>
    </row>
    <row r="11" customFormat="1" ht="32.1" customHeight="1" spans="1:6">
      <c r="A11" s="479">
        <v>10111</v>
      </c>
      <c r="B11" s="480" t="s">
        <v>16</v>
      </c>
      <c r="C11" s="94">
        <v>3800</v>
      </c>
      <c r="D11" s="94">
        <v>4200</v>
      </c>
      <c r="E11" s="91">
        <f t="shared" si="1"/>
        <v>0.105</v>
      </c>
      <c r="F11" s="266" t="str">
        <f t="shared" si="0"/>
        <v>是</v>
      </c>
    </row>
    <row r="12" customFormat="1" ht="32.1" customHeight="1" spans="1:6">
      <c r="A12" s="479">
        <v>10112</v>
      </c>
      <c r="B12" s="480" t="s">
        <v>17</v>
      </c>
      <c r="C12" s="94">
        <v>6680</v>
      </c>
      <c r="D12" s="94">
        <v>7400</v>
      </c>
      <c r="E12" s="91">
        <f t="shared" si="1"/>
        <v>0.108</v>
      </c>
      <c r="F12" s="266" t="str">
        <f t="shared" si="0"/>
        <v>是</v>
      </c>
    </row>
    <row r="13" customFormat="1" ht="32.1" customHeight="1" spans="1:6">
      <c r="A13" s="479">
        <v>10113</v>
      </c>
      <c r="B13" s="480" t="s">
        <v>18</v>
      </c>
      <c r="C13" s="94">
        <v>27400</v>
      </c>
      <c r="D13" s="94">
        <v>14800</v>
      </c>
      <c r="E13" s="91">
        <f t="shared" si="1"/>
        <v>-0.46</v>
      </c>
      <c r="F13" s="266" t="str">
        <f t="shared" si="0"/>
        <v>是</v>
      </c>
    </row>
    <row r="14" customFormat="1" ht="32.1" customHeight="1" spans="1:6">
      <c r="A14" s="479">
        <v>10114</v>
      </c>
      <c r="B14" s="480" t="s">
        <v>19</v>
      </c>
      <c r="C14" s="94">
        <v>4600</v>
      </c>
      <c r="D14" s="94">
        <v>5400</v>
      </c>
      <c r="E14" s="91">
        <f t="shared" si="1"/>
        <v>0.174</v>
      </c>
      <c r="F14" s="266" t="str">
        <f t="shared" si="0"/>
        <v>是</v>
      </c>
    </row>
    <row r="15" ht="32.1" customHeight="1" spans="1:6">
      <c r="A15" s="477">
        <v>10118</v>
      </c>
      <c r="B15" s="478" t="s">
        <v>20</v>
      </c>
      <c r="C15" s="94">
        <v>690</v>
      </c>
      <c r="D15" s="94">
        <v>960</v>
      </c>
      <c r="E15" s="91">
        <f t="shared" si="1"/>
        <v>0.391</v>
      </c>
      <c r="F15" s="266" t="str">
        <f t="shared" si="0"/>
        <v>是</v>
      </c>
    </row>
    <row r="16" customFormat="1" ht="32.1" customHeight="1" spans="1:6">
      <c r="A16" s="479">
        <v>10119</v>
      </c>
      <c r="B16" s="480" t="s">
        <v>21</v>
      </c>
      <c r="C16" s="94">
        <v>28500</v>
      </c>
      <c r="D16" s="94">
        <v>12500</v>
      </c>
      <c r="E16" s="91">
        <f t="shared" si="1"/>
        <v>-0.561</v>
      </c>
      <c r="F16" s="266" t="str">
        <f t="shared" si="0"/>
        <v>是</v>
      </c>
    </row>
    <row r="17" customFormat="1" ht="32.1" customHeight="1" spans="1:6">
      <c r="A17" s="479">
        <v>10120</v>
      </c>
      <c r="B17" s="480" t="s">
        <v>22</v>
      </c>
      <c r="C17" s="94">
        <v>3980</v>
      </c>
      <c r="D17" s="94">
        <v>4500</v>
      </c>
      <c r="E17" s="91">
        <f t="shared" si="1"/>
        <v>0.131</v>
      </c>
      <c r="F17" s="266" t="str">
        <f t="shared" si="0"/>
        <v>是</v>
      </c>
    </row>
    <row r="18" customFormat="1" ht="32.1" customHeight="1" spans="1:6">
      <c r="A18" s="479">
        <v>10121</v>
      </c>
      <c r="B18" s="480" t="s">
        <v>23</v>
      </c>
      <c r="C18" s="94">
        <v>1300</v>
      </c>
      <c r="D18" s="94">
        <v>600</v>
      </c>
      <c r="E18" s="91">
        <f t="shared" si="1"/>
        <v>-0.538</v>
      </c>
      <c r="F18" s="266" t="str">
        <f t="shared" si="0"/>
        <v>是</v>
      </c>
    </row>
    <row r="19" customFormat="1" ht="32.1" customHeight="1" spans="1:6">
      <c r="A19" s="479">
        <v>10199</v>
      </c>
      <c r="B19" s="480" t="s">
        <v>24</v>
      </c>
      <c r="C19" s="94">
        <v>0</v>
      </c>
      <c r="D19" s="94">
        <v>0</v>
      </c>
      <c r="E19" s="91" t="str">
        <f t="shared" si="1"/>
        <v/>
      </c>
      <c r="F19" s="266" t="str">
        <f t="shared" si="0"/>
        <v>否</v>
      </c>
    </row>
    <row r="20" ht="32.1" customHeight="1" spans="1:6">
      <c r="A20" s="475">
        <v>103</v>
      </c>
      <c r="B20" s="476" t="s">
        <v>25</v>
      </c>
      <c r="C20" s="93">
        <f>SUM(C21:C28)</f>
        <v>43577</v>
      </c>
      <c r="D20" s="93">
        <f>SUM(D21:D28)-1</f>
        <v>34612</v>
      </c>
      <c r="E20" s="87">
        <f t="shared" si="1"/>
        <v>-0.206</v>
      </c>
      <c r="F20" s="266" t="str">
        <f t="shared" si="0"/>
        <v>是</v>
      </c>
    </row>
    <row r="21" ht="32.1" customHeight="1" spans="1:6">
      <c r="A21" s="481">
        <v>10302</v>
      </c>
      <c r="B21" s="478" t="s">
        <v>26</v>
      </c>
      <c r="C21" s="94">
        <v>4492</v>
      </c>
      <c r="D21" s="94">
        <v>4338</v>
      </c>
      <c r="E21" s="91">
        <f t="shared" si="1"/>
        <v>-0.034</v>
      </c>
      <c r="F21" s="266" t="str">
        <f t="shared" si="0"/>
        <v>是</v>
      </c>
    </row>
    <row r="22" ht="32.1" customHeight="1" spans="1:6">
      <c r="A22" s="477">
        <v>10304</v>
      </c>
      <c r="B22" s="482" t="s">
        <v>27</v>
      </c>
      <c r="C22" s="94">
        <v>21447</v>
      </c>
      <c r="D22" s="94">
        <v>15785</v>
      </c>
      <c r="E22" s="91">
        <f t="shared" si="1"/>
        <v>-0.264</v>
      </c>
      <c r="F22" s="266" t="str">
        <f t="shared" si="0"/>
        <v>是</v>
      </c>
    </row>
    <row r="23" ht="32.1" customHeight="1" spans="1:6">
      <c r="A23" s="477">
        <v>10305</v>
      </c>
      <c r="B23" s="478" t="s">
        <v>28</v>
      </c>
      <c r="C23" s="94">
        <v>4810</v>
      </c>
      <c r="D23" s="94">
        <v>3040</v>
      </c>
      <c r="E23" s="91">
        <f t="shared" si="1"/>
        <v>-0.368</v>
      </c>
      <c r="F23" s="266" t="str">
        <f t="shared" si="0"/>
        <v>是</v>
      </c>
    </row>
    <row r="24" ht="32.1" customHeight="1" spans="1:6">
      <c r="A24" s="477">
        <v>10306</v>
      </c>
      <c r="B24" s="478" t="s">
        <v>29</v>
      </c>
      <c r="C24" s="94">
        <v>0</v>
      </c>
      <c r="D24" s="94">
        <v>0</v>
      </c>
      <c r="E24" s="91" t="str">
        <f t="shared" si="1"/>
        <v/>
      </c>
      <c r="F24" s="266" t="str">
        <f t="shared" si="0"/>
        <v>否</v>
      </c>
    </row>
    <row r="25" ht="32.1" customHeight="1" spans="1:6">
      <c r="A25" s="477">
        <v>10307</v>
      </c>
      <c r="B25" s="478" t="s">
        <v>30</v>
      </c>
      <c r="C25" s="94">
        <v>878</v>
      </c>
      <c r="D25" s="94">
        <v>635</v>
      </c>
      <c r="E25" s="91">
        <f t="shared" si="1"/>
        <v>-0.277</v>
      </c>
      <c r="F25" s="266" t="str">
        <f t="shared" si="0"/>
        <v>是</v>
      </c>
    </row>
    <row r="26" customFormat="1" ht="32.1" customHeight="1" spans="1:6">
      <c r="A26" s="479">
        <v>10308</v>
      </c>
      <c r="B26" s="480" t="s">
        <v>31</v>
      </c>
      <c r="C26" s="94">
        <v>0</v>
      </c>
      <c r="D26" s="94">
        <v>0</v>
      </c>
      <c r="E26" s="91" t="str">
        <f t="shared" si="1"/>
        <v/>
      </c>
      <c r="F26" s="266" t="str">
        <f t="shared" si="0"/>
        <v>否</v>
      </c>
    </row>
    <row r="27" ht="32.1" customHeight="1" spans="1:6">
      <c r="A27" s="477">
        <v>10309</v>
      </c>
      <c r="B27" s="478" t="s">
        <v>32</v>
      </c>
      <c r="C27" s="94">
        <v>11950</v>
      </c>
      <c r="D27" s="94">
        <v>806</v>
      </c>
      <c r="E27" s="91">
        <f t="shared" si="1"/>
        <v>-0.933</v>
      </c>
      <c r="F27" s="266" t="str">
        <f t="shared" si="0"/>
        <v>是</v>
      </c>
    </row>
    <row r="28" ht="32.1" customHeight="1" spans="1:6">
      <c r="A28" s="477">
        <v>10399</v>
      </c>
      <c r="B28" s="478" t="s">
        <v>33</v>
      </c>
      <c r="C28" s="94">
        <v>0</v>
      </c>
      <c r="D28" s="94">
        <v>10009</v>
      </c>
      <c r="E28" s="91" t="str">
        <f t="shared" si="1"/>
        <v/>
      </c>
      <c r="F28" s="266" t="str">
        <f t="shared" si="0"/>
        <v>是</v>
      </c>
    </row>
    <row r="29" ht="32.1" customHeight="1" spans="1:6">
      <c r="A29" s="336"/>
      <c r="B29" s="478"/>
      <c r="C29" s="94"/>
      <c r="D29" s="339"/>
      <c r="E29" s="87" t="str">
        <f t="shared" si="1"/>
        <v/>
      </c>
      <c r="F29" s="266" t="str">
        <f t="shared" si="0"/>
        <v>是</v>
      </c>
    </row>
    <row r="30" s="323" customFormat="1" ht="32.1" customHeight="1" spans="1:6">
      <c r="A30" s="483"/>
      <c r="B30" s="461" t="s">
        <v>108</v>
      </c>
      <c r="C30" s="93">
        <f>SUM(C4,C20)</f>
        <v>215077</v>
      </c>
      <c r="D30" s="93">
        <f>SUM(D4,D20)</f>
        <v>175612</v>
      </c>
      <c r="E30" s="87">
        <f t="shared" si="1"/>
        <v>-0.183</v>
      </c>
      <c r="F30" s="266" t="str">
        <f t="shared" si="0"/>
        <v>是</v>
      </c>
    </row>
    <row r="31" ht="32.1" hidden="1" customHeight="1" spans="1:6">
      <c r="A31" s="333">
        <v>105</v>
      </c>
      <c r="B31" s="179" t="s">
        <v>35</v>
      </c>
      <c r="C31" s="94"/>
      <c r="D31" s="484"/>
      <c r="E31" s="87" t="str">
        <f t="shared" si="1"/>
        <v/>
      </c>
      <c r="F31" s="266" t="str">
        <f t="shared" si="0"/>
        <v>是</v>
      </c>
    </row>
    <row r="32" ht="32.1" customHeight="1" spans="1:6">
      <c r="A32" s="485">
        <v>110</v>
      </c>
      <c r="B32" s="486" t="s">
        <v>36</v>
      </c>
      <c r="C32" s="93">
        <f>SUM(C33:C40)</f>
        <v>300808</v>
      </c>
      <c r="D32" s="93">
        <f>SUM(D33:D40)</f>
        <v>223551</v>
      </c>
      <c r="E32" s="87">
        <f t="shared" si="1"/>
        <v>-0.257</v>
      </c>
      <c r="F32" s="266" t="str">
        <f t="shared" si="0"/>
        <v>是</v>
      </c>
    </row>
    <row r="33" ht="32.1" customHeight="1" spans="1:6">
      <c r="A33" s="374">
        <v>11001</v>
      </c>
      <c r="B33" s="310" t="s">
        <v>37</v>
      </c>
      <c r="C33" s="94">
        <v>12476</v>
      </c>
      <c r="D33" s="94">
        <v>11296</v>
      </c>
      <c r="E33" s="91">
        <f t="shared" si="1"/>
        <v>-0.095</v>
      </c>
      <c r="F33" s="266" t="str">
        <f t="shared" si="0"/>
        <v>是</v>
      </c>
    </row>
    <row r="34" ht="32.1" customHeight="1" spans="1:6">
      <c r="A34" s="374"/>
      <c r="B34" s="310" t="s">
        <v>38</v>
      </c>
      <c r="C34" s="94">
        <v>90376</v>
      </c>
      <c r="D34" s="339">
        <v>127103</v>
      </c>
      <c r="E34" s="91">
        <f t="shared" si="1"/>
        <v>0.406</v>
      </c>
      <c r="F34" s="266" t="str">
        <f t="shared" si="0"/>
        <v>是</v>
      </c>
    </row>
    <row r="35" ht="32.1" hidden="1" customHeight="1" spans="1:6">
      <c r="A35" s="374">
        <v>11006</v>
      </c>
      <c r="B35" s="310" t="s">
        <v>109</v>
      </c>
      <c r="C35" s="94"/>
      <c r="D35" s="339"/>
      <c r="E35" s="91" t="str">
        <f t="shared" si="1"/>
        <v/>
      </c>
      <c r="F35" s="266" t="str">
        <f t="shared" si="0"/>
        <v>否</v>
      </c>
    </row>
    <row r="36" ht="32.1" customHeight="1" spans="1:6">
      <c r="A36" s="374">
        <v>11008</v>
      </c>
      <c r="B36" s="310" t="s">
        <v>39</v>
      </c>
      <c r="C36" s="94">
        <v>15488</v>
      </c>
      <c r="D36" s="94">
        <v>17617</v>
      </c>
      <c r="E36" s="91">
        <f t="shared" si="1"/>
        <v>0.137</v>
      </c>
      <c r="F36" s="266" t="str">
        <f t="shared" si="0"/>
        <v>是</v>
      </c>
    </row>
    <row r="37" ht="32.1" customHeight="1" spans="1:6">
      <c r="A37" s="374">
        <v>11009</v>
      </c>
      <c r="B37" s="310" t="s">
        <v>40</v>
      </c>
      <c r="C37" s="94">
        <v>99217</v>
      </c>
      <c r="D37" s="94">
        <v>62939</v>
      </c>
      <c r="E37" s="91">
        <f t="shared" si="1"/>
        <v>-0.366</v>
      </c>
      <c r="F37" s="266" t="str">
        <f t="shared" si="0"/>
        <v>是</v>
      </c>
    </row>
    <row r="38" customFormat="1" ht="32.1" customHeight="1" spans="1:6">
      <c r="A38" s="374">
        <v>11011</v>
      </c>
      <c r="B38" s="310" t="s">
        <v>41</v>
      </c>
      <c r="C38" s="94">
        <v>73900</v>
      </c>
      <c r="D38" s="94">
        <v>2860</v>
      </c>
      <c r="E38" s="91">
        <f t="shared" si="1"/>
        <v>-0.961</v>
      </c>
      <c r="F38" s="266" t="str">
        <f t="shared" si="0"/>
        <v>是</v>
      </c>
    </row>
    <row r="39" s="470" customFormat="1" ht="32.1" hidden="1" customHeight="1" spans="1:6">
      <c r="A39" s="487">
        <v>11013</v>
      </c>
      <c r="B39" s="488" t="s">
        <v>42</v>
      </c>
      <c r="C39" s="94">
        <v>0</v>
      </c>
      <c r="D39" s="94">
        <v>0</v>
      </c>
      <c r="E39" s="91" t="str">
        <f t="shared" si="1"/>
        <v/>
      </c>
      <c r="F39" s="266" t="str">
        <f t="shared" si="0"/>
        <v>否</v>
      </c>
    </row>
    <row r="40" s="471" customFormat="1" ht="32.1" customHeight="1" spans="1:6">
      <c r="A40" s="374">
        <v>11015</v>
      </c>
      <c r="B40" s="314" t="s">
        <v>43</v>
      </c>
      <c r="C40" s="94">
        <v>9351</v>
      </c>
      <c r="D40" s="94">
        <v>1736</v>
      </c>
      <c r="E40" s="91">
        <f t="shared" si="1"/>
        <v>-0.814</v>
      </c>
      <c r="F40" s="266" t="str">
        <f t="shared" si="0"/>
        <v>是</v>
      </c>
    </row>
    <row r="41" ht="32.1" customHeight="1" spans="1:6">
      <c r="A41" s="489"/>
      <c r="B41" s="490" t="s">
        <v>44</v>
      </c>
      <c r="C41" s="93">
        <f>SUM(C30:C32)</f>
        <v>515885</v>
      </c>
      <c r="D41" s="93">
        <f>SUM(D30:D32)</f>
        <v>399163</v>
      </c>
      <c r="E41" s="87">
        <f t="shared" si="1"/>
        <v>-0.226</v>
      </c>
      <c r="F41" s="266" t="str">
        <f t="shared" si="0"/>
        <v>是</v>
      </c>
    </row>
    <row r="42" spans="4:4">
      <c r="D42" s="491"/>
    </row>
    <row r="43" spans="4:4">
      <c r="D43" s="491"/>
    </row>
    <row r="44" spans="4:4">
      <c r="D44" s="491"/>
    </row>
    <row r="45" spans="4:4">
      <c r="D45" s="491"/>
    </row>
  </sheetData>
  <autoFilter xmlns:etc="http://www.wps.cn/officeDocument/2017/etCustomData" ref="A3:F41" etc:filterBottomFollowUsedRange="0">
    <extLst/>
  </autoFilter>
  <mergeCells count="1">
    <mergeCell ref="B1:E1"/>
  </mergeCells>
  <conditionalFormatting sqref="E2">
    <cfRule type="cellIs" dxfId="0" priority="45" stopIfTrue="1" operator="lessThanOrEqual">
      <formula>-1</formula>
    </cfRule>
  </conditionalFormatting>
  <conditionalFormatting sqref="A31:B31">
    <cfRule type="expression" dxfId="1" priority="51" stopIfTrue="1">
      <formula>"len($A:$A)=3"</formula>
    </cfRule>
  </conditionalFormatting>
  <conditionalFormatting sqref="C31">
    <cfRule type="expression" dxfId="1" priority="11" stopIfTrue="1">
      <formula>"len($A:$A)=3"</formula>
    </cfRule>
    <cfRule type="expression" dxfId="1" priority="10" stopIfTrue="1">
      <formula>"len($A:$A)=3"</formula>
    </cfRule>
  </conditionalFormatting>
  <conditionalFormatting sqref="C32:D32">
    <cfRule type="expression" dxfId="1" priority="50" stopIfTrue="1">
      <formula>"len($A:$A)=3"</formula>
    </cfRule>
  </conditionalFormatting>
  <conditionalFormatting sqref="D33">
    <cfRule type="expression" dxfId="1" priority="5" stopIfTrue="1">
      <formula>"len($A:$A)=3"</formula>
    </cfRule>
    <cfRule type="expression" dxfId="1" priority="4" stopIfTrue="1">
      <formula>"len($A:$A)=3"</formula>
    </cfRule>
  </conditionalFormatting>
  <conditionalFormatting sqref="B7:B8">
    <cfRule type="expression" dxfId="1" priority="43" stopIfTrue="1">
      <formula>"len($A:$A)=3"</formula>
    </cfRule>
  </conditionalFormatting>
  <conditionalFormatting sqref="B39:B40">
    <cfRule type="expression" dxfId="1" priority="19" stopIfTrue="1">
      <formula>"len($A:$A)=3"</formula>
    </cfRule>
    <cfRule type="expression" dxfId="1" priority="20" stopIfTrue="1">
      <formula>"len($A:$A)=3"</formula>
    </cfRule>
  </conditionalFormatting>
  <conditionalFormatting sqref="C21:C28">
    <cfRule type="expression" dxfId="1" priority="1" stopIfTrue="1">
      <formula>"len($A:$A)=3"</formula>
    </cfRule>
  </conditionalFormatting>
  <conditionalFormatting sqref="C33:C40">
    <cfRule type="expression" dxfId="1" priority="9" stopIfTrue="1">
      <formula>"len($A:$A)=3"</formula>
    </cfRule>
    <cfRule type="expression" dxfId="1" priority="8" stopIfTrue="1">
      <formula>"len($A:$A)=3"</formula>
    </cfRule>
  </conditionalFormatting>
  <conditionalFormatting sqref="D21:D28">
    <cfRule type="expression" dxfId="1" priority="7" stopIfTrue="1">
      <formula>"len($A:$A)=3"</formula>
    </cfRule>
    <cfRule type="expression" dxfId="1" priority="6" stopIfTrue="1">
      <formula>"len($A:$A)=3"</formula>
    </cfRule>
  </conditionalFormatting>
  <conditionalFormatting sqref="D36:D40">
    <cfRule type="expression" dxfId="1" priority="3" stopIfTrue="1">
      <formula>"len($A:$A)=3"</formula>
    </cfRule>
    <cfRule type="expression" dxfId="1" priority="2" stopIfTrue="1">
      <formula>"len($A:$A)=3"</formula>
    </cfRule>
  </conditionalFormatting>
  <conditionalFormatting sqref="F4:F59">
    <cfRule type="cellIs" dxfId="2" priority="35" stopIfTrue="1" operator="lessThan">
      <formula>0</formula>
    </cfRule>
  </conditionalFormatting>
  <conditionalFormatting sqref="A4:C28 D4:D20">
    <cfRule type="expression" dxfId="1" priority="41" stopIfTrue="1">
      <formula>"len($A:$A)=3"</formula>
    </cfRule>
  </conditionalFormatting>
  <conditionalFormatting sqref="B4:D5 B6 C6:D19">
    <cfRule type="expression" dxfId="1" priority="44" stopIfTrue="1">
      <formula>"len($A:$A)=3"</formula>
    </cfRule>
  </conditionalFormatting>
  <conditionalFormatting sqref="A29:C29 D41:D45 B41:C59">
    <cfRule type="expression" dxfId="1" priority="52" stopIfTrue="1">
      <formula>"len($A:$A)=3"</formula>
    </cfRule>
  </conditionalFormatting>
  <conditionalFormatting sqref="B29:C29 B31 C32:D32">
    <cfRule type="expression" dxfId="1" priority="64" stopIfTrue="1">
      <formula>"len($A:$A)=3"</formula>
    </cfRule>
  </conditionalFormatting>
  <conditionalFormatting sqref="A32:B32 A35:B35">
    <cfRule type="expression" dxfId="1" priority="24" stopIfTrue="1">
      <formula>"len($A:$A)=3"</formula>
    </cfRule>
  </conditionalFormatting>
  <conditionalFormatting sqref="B32:B34 B40">
    <cfRule type="expression" dxfId="1" priority="25" stopIfTrue="1">
      <formula>"len($A:$A)=3"</formula>
    </cfRule>
  </conditionalFormatting>
  <conditionalFormatting sqref="A33:B34">
    <cfRule type="expression" dxfId="1" priority="23" stopIfTrue="1">
      <formula>"len($A:$A)=3"</formula>
    </cfRule>
  </conditionalFormatting>
  <conditionalFormatting sqref="A36:B45">
    <cfRule type="expression" dxfId="1" priority="21" stopIfTrue="1">
      <formula>"len($A:$A)=3"</formula>
    </cfRule>
  </conditionalFormatting>
  <conditionalFormatting sqref="A39:B40">
    <cfRule type="expression" dxfId="1" priority="18"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K22" sqref="K22"/>
    </sheetView>
  </sheetViews>
  <sheetFormatPr defaultColWidth="8.88333333333333" defaultRowHeight="13.5" outlineLevelCol="5"/>
  <cols>
    <col min="1" max="1" width="8.88333333333333" style="26"/>
    <col min="2" max="2" width="49.3833333333333" style="26" customWidth="1"/>
    <col min="3" max="6" width="20.6333333333333" style="26" customWidth="1"/>
    <col min="7" max="16384" width="8.88333333333333" style="26"/>
  </cols>
  <sheetData>
    <row r="1" s="26" customFormat="1" spans="1:1">
      <c r="A1" s="39"/>
    </row>
    <row r="2" s="26" customFormat="1" ht="45" customHeight="1" spans="1:6">
      <c r="A2" s="29" t="s">
        <v>1893</v>
      </c>
      <c r="B2" s="29"/>
      <c r="C2" s="29"/>
      <c r="D2" s="29"/>
      <c r="E2" s="29"/>
      <c r="F2" s="29"/>
    </row>
    <row r="3" s="27" customFormat="1" ht="18" customHeight="1" spans="2:6">
      <c r="B3" s="40" t="s">
        <v>1820</v>
      </c>
      <c r="C3" s="41"/>
      <c r="D3" s="41"/>
      <c r="E3" s="41"/>
      <c r="F3" s="41"/>
    </row>
    <row r="4" s="27" customFormat="1" ht="30" customHeight="1" spans="1:6">
      <c r="A4" s="32" t="s">
        <v>4</v>
      </c>
      <c r="B4" s="32"/>
      <c r="C4" s="33" t="s">
        <v>1826</v>
      </c>
      <c r="D4" s="33" t="s">
        <v>1863</v>
      </c>
      <c r="E4" s="33" t="s">
        <v>1864</v>
      </c>
      <c r="F4" s="33" t="s">
        <v>1894</v>
      </c>
    </row>
    <row r="5" s="27" customFormat="1" ht="30" customHeight="1" spans="1:6">
      <c r="A5" s="42" t="s">
        <v>1895</v>
      </c>
      <c r="B5" s="42"/>
      <c r="C5" s="43" t="s">
        <v>1827</v>
      </c>
      <c r="D5" s="44">
        <f>SUM(D6:D7)</f>
        <v>85.71</v>
      </c>
      <c r="E5" s="44">
        <f>SUM(E6:E7)</f>
        <v>85.71</v>
      </c>
      <c r="F5" s="44"/>
    </row>
    <row r="6" s="27" customFormat="1" ht="30" customHeight="1" spans="1:6">
      <c r="A6" s="45" t="s">
        <v>1896</v>
      </c>
      <c r="B6" s="45"/>
      <c r="C6" s="43" t="s">
        <v>1828</v>
      </c>
      <c r="D6" s="44">
        <v>43.51</v>
      </c>
      <c r="E6" s="44">
        <v>43.51</v>
      </c>
      <c r="F6" s="44"/>
    </row>
    <row r="7" s="27" customFormat="1" ht="30" customHeight="1" spans="1:6">
      <c r="A7" s="45" t="s">
        <v>1897</v>
      </c>
      <c r="B7" s="45"/>
      <c r="C7" s="43" t="s">
        <v>1829</v>
      </c>
      <c r="D7" s="44">
        <v>42.2</v>
      </c>
      <c r="E7" s="44">
        <v>42.2</v>
      </c>
      <c r="F7" s="44"/>
    </row>
    <row r="8" s="27" customFormat="1" ht="30" customHeight="1" spans="1:6">
      <c r="A8" s="46" t="s">
        <v>1898</v>
      </c>
      <c r="B8" s="46"/>
      <c r="C8" s="43" t="s">
        <v>1830</v>
      </c>
      <c r="D8" s="44"/>
      <c r="E8" s="44"/>
      <c r="F8" s="44"/>
    </row>
    <row r="9" s="27" customFormat="1" ht="30" customHeight="1" spans="1:6">
      <c r="A9" s="45" t="s">
        <v>1896</v>
      </c>
      <c r="B9" s="45"/>
      <c r="C9" s="43" t="s">
        <v>1831</v>
      </c>
      <c r="D9" s="44"/>
      <c r="E9" s="44"/>
      <c r="F9" s="44"/>
    </row>
    <row r="10" s="27" customFormat="1" ht="30" customHeight="1" spans="1:6">
      <c r="A10" s="45" t="s">
        <v>1897</v>
      </c>
      <c r="B10" s="45"/>
      <c r="C10" s="43" t="s">
        <v>1832</v>
      </c>
      <c r="D10" s="44"/>
      <c r="E10" s="44"/>
      <c r="F10" s="44"/>
    </row>
    <row r="11" s="28" customFormat="1" ht="41" customHeight="1" spans="1:6">
      <c r="A11" s="37" t="s">
        <v>1899</v>
      </c>
      <c r="B11" s="37"/>
      <c r="C11" s="37"/>
      <c r="D11" s="37"/>
      <c r="E11" s="37"/>
      <c r="F11" s="37"/>
    </row>
    <row r="14" s="26" customFormat="1" ht="19.5" spans="1:1">
      <c r="A14" s="47"/>
    </row>
    <row r="15" s="26" customFormat="1" ht="19" customHeight="1" spans="1:1">
      <c r="A15" s="48"/>
    </row>
    <row r="16" s="26" customFormat="1" ht="29" customHeight="1"/>
    <row r="17" s="26" customFormat="1" ht="29" customHeight="1"/>
    <row r="18" s="26" customFormat="1" ht="29" customHeight="1"/>
    <row r="19" s="26" customFormat="1" ht="29" customHeight="1"/>
    <row r="20" s="26" customFormat="1" ht="30" customHeight="1" spans="1:1">
      <c r="A20" s="48"/>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4"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tabColor theme="5" tint="0.6"/>
    <pageSetUpPr fitToPage="1"/>
  </sheetPr>
  <dimension ref="A1:F9"/>
  <sheetViews>
    <sheetView topLeftCell="A6" workbookViewId="0">
      <selection activeCell="A1" sqref="$A1:$XFD1048576"/>
    </sheetView>
  </sheetViews>
  <sheetFormatPr defaultColWidth="8.88333333333333" defaultRowHeight="13.5" outlineLevelCol="5"/>
  <cols>
    <col min="1" max="1" width="8.88333333333333" style="26"/>
    <col min="2" max="6" width="24.2166666666667" style="26" customWidth="1"/>
    <col min="7" max="16384" width="8.88333333333333" style="26"/>
  </cols>
  <sheetData>
    <row r="1" s="26" customFormat="1" ht="24" customHeight="1"/>
    <row r="2" s="26" customFormat="1" ht="27" spans="1:6">
      <c r="A2" s="29" t="s">
        <v>1900</v>
      </c>
      <c r="B2" s="30"/>
      <c r="C2" s="30"/>
      <c r="D2" s="30"/>
      <c r="E2" s="30"/>
      <c r="F2" s="30"/>
    </row>
    <row r="3" s="26" customFormat="1" ht="23" customHeight="1" spans="1:6">
      <c r="A3" s="31" t="s">
        <v>1820</v>
      </c>
      <c r="B3" s="31"/>
      <c r="C3" s="31"/>
      <c r="D3" s="31"/>
      <c r="E3" s="31"/>
      <c r="F3" s="31"/>
    </row>
    <row r="4" s="27" customFormat="1" ht="30" customHeight="1" spans="1:6">
      <c r="A4" s="32" t="s">
        <v>1901</v>
      </c>
      <c r="B4" s="33" t="s">
        <v>1780</v>
      </c>
      <c r="C4" s="33" t="s">
        <v>1902</v>
      </c>
      <c r="D4" s="33" t="s">
        <v>1903</v>
      </c>
      <c r="E4" s="33" t="s">
        <v>1904</v>
      </c>
      <c r="F4" s="33" t="s">
        <v>1905</v>
      </c>
    </row>
    <row r="5" s="27" customFormat="1" ht="45" customHeight="1" spans="1:6">
      <c r="A5" s="34">
        <v>1</v>
      </c>
      <c r="B5" s="35"/>
      <c r="C5" s="36"/>
      <c r="D5" s="36"/>
      <c r="E5" s="36"/>
      <c r="F5" s="36"/>
    </row>
    <row r="6" s="27" customFormat="1" ht="45" customHeight="1" spans="1:6">
      <c r="A6" s="34">
        <v>2</v>
      </c>
      <c r="B6" s="35"/>
      <c r="C6" s="36"/>
      <c r="D6" s="36"/>
      <c r="E6" s="36"/>
      <c r="F6" s="36"/>
    </row>
    <row r="7" s="27" customFormat="1" ht="45" customHeight="1" spans="1:6">
      <c r="A7" s="34" t="s">
        <v>1906</v>
      </c>
      <c r="B7" s="35"/>
      <c r="C7" s="36"/>
      <c r="D7" s="36"/>
      <c r="E7" s="36"/>
      <c r="F7" s="36"/>
    </row>
    <row r="8" s="28" customFormat="1" ht="33" customHeight="1" spans="1:6">
      <c r="A8" s="37" t="s">
        <v>1907</v>
      </c>
      <c r="B8" s="37"/>
      <c r="C8" s="37"/>
      <c r="D8" s="37"/>
      <c r="E8" s="37"/>
      <c r="F8" s="37"/>
    </row>
    <row r="9" ht="39" customHeight="1" spans="1:6">
      <c r="A9" s="38" t="s">
        <v>1908</v>
      </c>
      <c r="B9" s="38"/>
      <c r="C9" s="38"/>
      <c r="D9" s="38"/>
      <c r="E9" s="38"/>
      <c r="F9" s="38"/>
    </row>
  </sheetData>
  <mergeCells count="4">
    <mergeCell ref="A2:F2"/>
    <mergeCell ref="A3:F3"/>
    <mergeCell ref="A8:F8"/>
    <mergeCell ref="A9:F9"/>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tabColor theme="2" tint="-0.25"/>
    <pageSetUpPr fitToPage="1"/>
  </sheetPr>
  <dimension ref="A2:J147"/>
  <sheetViews>
    <sheetView zoomScale="80" zoomScaleNormal="80" workbookViewId="0">
      <pane ySplit="5" topLeftCell="A114" activePane="bottomLeft" state="frozen"/>
      <selection/>
      <selection pane="bottomLeft" activeCell="B126" sqref="B126"/>
    </sheetView>
  </sheetViews>
  <sheetFormatPr defaultColWidth="8" defaultRowHeight="12"/>
  <cols>
    <col min="1" max="1" width="25.3833333333333" style="14"/>
    <col min="2" max="2" width="74.3083333333333" style="14" customWidth="1"/>
    <col min="3" max="5" width="16.775" style="14" customWidth="1"/>
    <col min="6" max="6" width="14.3333333333333" style="15" customWidth="1"/>
    <col min="7" max="7" width="18.1916666666667" style="15" customWidth="1"/>
    <col min="8" max="9" width="13.3333333333333" style="15" customWidth="1"/>
    <col min="10" max="10" width="36.1083333333333" style="14" customWidth="1"/>
    <col min="11" max="16384" width="8" style="10"/>
  </cols>
  <sheetData>
    <row r="2" s="10" customFormat="1" ht="39" customHeight="1" spans="1:10">
      <c r="A2" s="16" t="s">
        <v>1909</v>
      </c>
      <c r="B2" s="16"/>
      <c r="C2" s="17"/>
      <c r="D2" s="17"/>
      <c r="E2" s="17"/>
      <c r="F2" s="16"/>
      <c r="G2" s="16"/>
      <c r="H2" s="16"/>
      <c r="I2" s="16"/>
      <c r="J2" s="16"/>
    </row>
    <row r="3" s="10" customFormat="1" ht="23" customHeight="1" spans="1:10">
      <c r="A3" s="18"/>
      <c r="B3" s="14"/>
      <c r="C3" s="14"/>
      <c r="D3" s="14"/>
      <c r="E3" s="14"/>
      <c r="F3" s="15"/>
      <c r="G3" s="15"/>
      <c r="H3" s="15"/>
      <c r="I3" s="15"/>
      <c r="J3" s="14"/>
    </row>
    <row r="4" s="11" customFormat="1" ht="44.25" customHeight="1" spans="1:10">
      <c r="A4" s="19" t="s">
        <v>1910</v>
      </c>
      <c r="B4" s="19" t="s">
        <v>1911</v>
      </c>
      <c r="C4" s="19" t="s">
        <v>1912</v>
      </c>
      <c r="D4" s="19" t="s">
        <v>1913</v>
      </c>
      <c r="E4" s="19" t="s">
        <v>1914</v>
      </c>
      <c r="F4" s="19" t="s">
        <v>1915</v>
      </c>
      <c r="G4" s="19" t="s">
        <v>1916</v>
      </c>
      <c r="H4" s="19" t="s">
        <v>1917</v>
      </c>
      <c r="I4" s="19" t="s">
        <v>1918</v>
      </c>
      <c r="J4" s="19" t="s">
        <v>1919</v>
      </c>
    </row>
    <row r="5" s="12" customFormat="1" ht="18.75" spans="1:10">
      <c r="A5" s="20">
        <v>1</v>
      </c>
      <c r="B5" s="20">
        <v>2</v>
      </c>
      <c r="C5" s="20">
        <v>3</v>
      </c>
      <c r="D5" s="20">
        <v>4</v>
      </c>
      <c r="E5" s="20">
        <v>5</v>
      </c>
      <c r="F5" s="20">
        <v>6</v>
      </c>
      <c r="G5" s="20">
        <v>7</v>
      </c>
      <c r="H5" s="20">
        <v>8</v>
      </c>
      <c r="I5" s="20">
        <v>9</v>
      </c>
      <c r="J5" s="20">
        <v>10</v>
      </c>
    </row>
    <row r="6" s="10" customFormat="1" ht="35" customHeight="1" spans="1:10">
      <c r="A6" s="21" t="s">
        <v>1920</v>
      </c>
      <c r="B6" s="21"/>
      <c r="C6" s="21"/>
      <c r="D6" s="21"/>
      <c r="E6" s="21"/>
      <c r="F6" s="20"/>
      <c r="G6" s="20"/>
      <c r="H6" s="20"/>
      <c r="I6" s="20"/>
      <c r="J6" s="21"/>
    </row>
    <row r="7" s="10" customFormat="1" ht="72" customHeight="1" spans="1:10">
      <c r="A7" s="21" t="s">
        <v>1921</v>
      </c>
      <c r="B7" s="22" t="s">
        <v>1922</v>
      </c>
      <c r="C7" s="21"/>
      <c r="D7" s="21"/>
      <c r="E7" s="21"/>
      <c r="F7" s="20"/>
      <c r="G7" s="20"/>
      <c r="H7" s="20"/>
      <c r="I7" s="20"/>
      <c r="J7" s="21"/>
    </row>
    <row r="8" s="10" customFormat="1" ht="35" customHeight="1" spans="1:10">
      <c r="A8" s="22"/>
      <c r="B8" s="22"/>
      <c r="C8" s="21" t="s">
        <v>1923</v>
      </c>
      <c r="D8" s="21" t="s">
        <v>1924</v>
      </c>
      <c r="E8" s="21" t="s">
        <v>1924</v>
      </c>
      <c r="F8" s="20"/>
      <c r="G8" s="20"/>
      <c r="H8" s="20"/>
      <c r="I8" s="20"/>
      <c r="J8" s="21"/>
    </row>
    <row r="9" s="13" customFormat="1" ht="35" customHeight="1" spans="1:10">
      <c r="A9" s="22"/>
      <c r="B9" s="22"/>
      <c r="C9" s="21" t="s">
        <v>1924</v>
      </c>
      <c r="D9" s="21" t="s">
        <v>1925</v>
      </c>
      <c r="E9" s="21" t="s">
        <v>1924</v>
      </c>
      <c r="F9" s="20"/>
      <c r="G9" s="20"/>
      <c r="H9" s="20"/>
      <c r="I9" s="20"/>
      <c r="J9" s="21"/>
    </row>
    <row r="10" s="10" customFormat="1" ht="35" customHeight="1" spans="1:10">
      <c r="A10" s="22"/>
      <c r="B10" s="22"/>
      <c r="C10" s="21" t="s">
        <v>1924</v>
      </c>
      <c r="D10" s="21" t="s">
        <v>1924</v>
      </c>
      <c r="E10" s="21" t="s">
        <v>1926</v>
      </c>
      <c r="F10" s="20" t="s">
        <v>1927</v>
      </c>
      <c r="G10" s="519" t="s">
        <v>1928</v>
      </c>
      <c r="H10" s="20" t="s">
        <v>1929</v>
      </c>
      <c r="I10" s="20" t="s">
        <v>1930</v>
      </c>
      <c r="J10" s="21" t="s">
        <v>1931</v>
      </c>
    </row>
    <row r="11" s="10" customFormat="1" ht="35" customHeight="1" spans="1:10">
      <c r="A11" s="22"/>
      <c r="B11" s="22"/>
      <c r="C11" s="21"/>
      <c r="D11" s="21"/>
      <c r="E11" s="21" t="s">
        <v>1932</v>
      </c>
      <c r="F11" s="20" t="s">
        <v>1933</v>
      </c>
      <c r="G11" s="519" t="s">
        <v>1934</v>
      </c>
      <c r="H11" s="20" t="s">
        <v>1935</v>
      </c>
      <c r="I11" s="20" t="s">
        <v>1930</v>
      </c>
      <c r="J11" s="21" t="s">
        <v>1936</v>
      </c>
    </row>
    <row r="12" s="10" customFormat="1" ht="35" customHeight="1" spans="1:10">
      <c r="A12" s="23"/>
      <c r="B12" s="23"/>
      <c r="C12" s="23"/>
      <c r="D12" s="23"/>
      <c r="E12" s="23" t="s">
        <v>1937</v>
      </c>
      <c r="F12" s="24" t="s">
        <v>1933</v>
      </c>
      <c r="G12" s="520" t="s">
        <v>1938</v>
      </c>
      <c r="H12" s="24" t="s">
        <v>1929</v>
      </c>
      <c r="I12" s="24" t="s">
        <v>1930</v>
      </c>
      <c r="J12" s="23" t="s">
        <v>1939</v>
      </c>
    </row>
    <row r="13" s="10" customFormat="1" ht="35" customHeight="1" spans="1:10">
      <c r="A13" s="23"/>
      <c r="B13" s="23"/>
      <c r="C13" s="23"/>
      <c r="D13" s="23" t="s">
        <v>1940</v>
      </c>
      <c r="E13" s="23"/>
      <c r="F13" s="24"/>
      <c r="G13" s="24"/>
      <c r="H13" s="24"/>
      <c r="I13" s="24"/>
      <c r="J13" s="23"/>
    </row>
    <row r="14" s="10" customFormat="1" ht="35" customHeight="1" spans="1:10">
      <c r="A14" s="23"/>
      <c r="B14" s="23"/>
      <c r="C14" s="23"/>
      <c r="D14" s="23"/>
      <c r="E14" s="23" t="s">
        <v>1941</v>
      </c>
      <c r="F14" s="24" t="s">
        <v>1933</v>
      </c>
      <c r="G14" s="520" t="s">
        <v>1942</v>
      </c>
      <c r="H14" s="24" t="s">
        <v>1943</v>
      </c>
      <c r="I14" s="24" t="s">
        <v>1930</v>
      </c>
      <c r="J14" s="23" t="s">
        <v>1944</v>
      </c>
    </row>
    <row r="15" s="10" customFormat="1" ht="35" customHeight="1" spans="1:10">
      <c r="A15" s="23"/>
      <c r="B15" s="23"/>
      <c r="C15" s="23"/>
      <c r="D15" s="23"/>
      <c r="E15" s="23" t="s">
        <v>1945</v>
      </c>
      <c r="F15" s="24" t="s">
        <v>1946</v>
      </c>
      <c r="G15" s="520" t="s">
        <v>1947</v>
      </c>
      <c r="H15" s="24" t="s">
        <v>1943</v>
      </c>
      <c r="I15" s="24" t="s">
        <v>1930</v>
      </c>
      <c r="J15" s="23" t="s">
        <v>1948</v>
      </c>
    </row>
    <row r="16" s="10" customFormat="1" ht="35" customHeight="1" spans="1:10">
      <c r="A16" s="23"/>
      <c r="B16" s="23"/>
      <c r="C16" s="23"/>
      <c r="D16" s="23"/>
      <c r="E16" s="23" t="s">
        <v>1949</v>
      </c>
      <c r="F16" s="24" t="s">
        <v>1946</v>
      </c>
      <c r="G16" s="520" t="s">
        <v>1928</v>
      </c>
      <c r="H16" s="24" t="s">
        <v>1943</v>
      </c>
      <c r="I16" s="24" t="s">
        <v>1930</v>
      </c>
      <c r="J16" s="23" t="s">
        <v>1950</v>
      </c>
    </row>
    <row r="17" s="10" customFormat="1" ht="35" customHeight="1" spans="1:10">
      <c r="A17" s="23"/>
      <c r="B17" s="23"/>
      <c r="C17" s="23"/>
      <c r="D17" s="23" t="s">
        <v>1951</v>
      </c>
      <c r="E17" s="23"/>
      <c r="F17" s="24"/>
      <c r="G17" s="24"/>
      <c r="H17" s="24"/>
      <c r="I17" s="24"/>
      <c r="J17" s="23"/>
    </row>
    <row r="18" s="10" customFormat="1" ht="35" customHeight="1" spans="1:10">
      <c r="A18" s="23"/>
      <c r="B18" s="23"/>
      <c r="C18" s="23"/>
      <c r="D18" s="23"/>
      <c r="E18" s="23" t="s">
        <v>1952</v>
      </c>
      <c r="F18" s="24" t="s">
        <v>1933</v>
      </c>
      <c r="G18" s="520" t="s">
        <v>1942</v>
      </c>
      <c r="H18" s="24" t="s">
        <v>1943</v>
      </c>
      <c r="I18" s="24" t="s">
        <v>1930</v>
      </c>
      <c r="J18" s="23" t="s">
        <v>1953</v>
      </c>
    </row>
    <row r="19" s="10" customFormat="1" ht="35" customHeight="1" spans="1:10">
      <c r="A19" s="23"/>
      <c r="B19" s="23"/>
      <c r="C19" s="23"/>
      <c r="D19" s="23"/>
      <c r="E19" s="23" t="s">
        <v>1954</v>
      </c>
      <c r="F19" s="24" t="s">
        <v>1933</v>
      </c>
      <c r="G19" s="520" t="s">
        <v>1955</v>
      </c>
      <c r="H19" s="24" t="s">
        <v>1956</v>
      </c>
      <c r="I19" s="24" t="s">
        <v>1930</v>
      </c>
      <c r="J19" s="23" t="s">
        <v>1957</v>
      </c>
    </row>
    <row r="20" s="10" customFormat="1" ht="35" customHeight="1" spans="1:10">
      <c r="A20" s="23"/>
      <c r="B20" s="23"/>
      <c r="C20" s="23" t="s">
        <v>1958</v>
      </c>
      <c r="D20" s="23" t="s">
        <v>1924</v>
      </c>
      <c r="E20" s="23" t="s">
        <v>1924</v>
      </c>
      <c r="F20" s="24"/>
      <c r="G20" s="24"/>
      <c r="H20" s="24"/>
      <c r="I20" s="24"/>
      <c r="J20" s="23"/>
    </row>
    <row r="21" s="10" customFormat="1" ht="35" customHeight="1" spans="1:10">
      <c r="A21" s="23"/>
      <c r="B21" s="23"/>
      <c r="C21" s="23" t="s">
        <v>1924</v>
      </c>
      <c r="D21" s="23" t="s">
        <v>1959</v>
      </c>
      <c r="E21" s="23" t="s">
        <v>1924</v>
      </c>
      <c r="F21" s="24"/>
      <c r="G21" s="24"/>
      <c r="H21" s="24"/>
      <c r="I21" s="24"/>
      <c r="J21" s="23"/>
    </row>
    <row r="22" s="10" customFormat="1" ht="35" customHeight="1" spans="1:10">
      <c r="A22" s="23"/>
      <c r="B22" s="23"/>
      <c r="C22" s="23" t="s">
        <v>1924</v>
      </c>
      <c r="D22" s="23" t="s">
        <v>1924</v>
      </c>
      <c r="E22" s="23" t="s">
        <v>1960</v>
      </c>
      <c r="F22" s="24" t="s">
        <v>1927</v>
      </c>
      <c r="G22" s="520" t="s">
        <v>1961</v>
      </c>
      <c r="H22" s="24" t="s">
        <v>1924</v>
      </c>
      <c r="I22" s="24" t="s">
        <v>1962</v>
      </c>
      <c r="J22" s="23" t="s">
        <v>1963</v>
      </c>
    </row>
    <row r="23" s="10" customFormat="1" ht="35" customHeight="1" spans="1:10">
      <c r="A23" s="23"/>
      <c r="B23" s="23"/>
      <c r="C23" s="23" t="s">
        <v>1964</v>
      </c>
      <c r="D23" s="23" t="s">
        <v>1924</v>
      </c>
      <c r="E23" s="23" t="s">
        <v>1924</v>
      </c>
      <c r="F23" s="24"/>
      <c r="G23" s="24"/>
      <c r="H23" s="24" t="s">
        <v>1924</v>
      </c>
      <c r="I23" s="24"/>
      <c r="J23" s="23"/>
    </row>
    <row r="24" s="10" customFormat="1" ht="35" customHeight="1" spans="1:10">
      <c r="A24" s="23"/>
      <c r="B24" s="23"/>
      <c r="C24" s="23" t="s">
        <v>1924</v>
      </c>
      <c r="D24" s="23" t="s">
        <v>1965</v>
      </c>
      <c r="E24" s="23" t="s">
        <v>1924</v>
      </c>
      <c r="F24" s="24"/>
      <c r="G24" s="24"/>
      <c r="H24" s="24" t="s">
        <v>1924</v>
      </c>
      <c r="I24" s="24"/>
      <c r="J24" s="23"/>
    </row>
    <row r="25" s="10" customFormat="1" ht="35" customHeight="1" spans="1:10">
      <c r="A25" s="23"/>
      <c r="B25" s="23"/>
      <c r="C25" s="23" t="s">
        <v>1924</v>
      </c>
      <c r="D25" s="23" t="s">
        <v>1924</v>
      </c>
      <c r="E25" s="23" t="s">
        <v>1966</v>
      </c>
      <c r="F25" s="24" t="s">
        <v>1933</v>
      </c>
      <c r="G25" s="520" t="s">
        <v>1967</v>
      </c>
      <c r="H25" s="24" t="s">
        <v>1943</v>
      </c>
      <c r="I25" s="24" t="s">
        <v>1930</v>
      </c>
      <c r="J25" s="23" t="s">
        <v>1968</v>
      </c>
    </row>
    <row r="26" s="10" customFormat="1" ht="35" customHeight="1" spans="1:10">
      <c r="A26" s="23" t="s">
        <v>1969</v>
      </c>
      <c r="B26" s="23"/>
      <c r="C26" s="23"/>
      <c r="D26" s="23"/>
      <c r="E26" s="23"/>
      <c r="F26" s="24"/>
      <c r="G26" s="24"/>
      <c r="H26" s="24"/>
      <c r="I26" s="24"/>
      <c r="J26" s="23"/>
    </row>
    <row r="27" s="10" customFormat="1" ht="145" customHeight="1" spans="1:10">
      <c r="A27" s="23" t="s">
        <v>1970</v>
      </c>
      <c r="B27" s="23" t="s">
        <v>1971</v>
      </c>
      <c r="C27" s="23"/>
      <c r="D27" s="23"/>
      <c r="E27" s="23"/>
      <c r="F27" s="24"/>
      <c r="G27" s="24"/>
      <c r="H27" s="24"/>
      <c r="I27" s="24"/>
      <c r="J27" s="23"/>
    </row>
    <row r="28" s="10" customFormat="1" ht="35" customHeight="1" spans="1:10">
      <c r="A28" s="23"/>
      <c r="B28" s="25"/>
      <c r="C28" s="23" t="s">
        <v>1923</v>
      </c>
      <c r="D28" s="23" t="s">
        <v>1924</v>
      </c>
      <c r="E28" s="23" t="s">
        <v>1924</v>
      </c>
      <c r="F28" s="24"/>
      <c r="G28" s="24"/>
      <c r="H28" s="24" t="s">
        <v>1924</v>
      </c>
      <c r="I28" s="24"/>
      <c r="J28" s="23"/>
    </row>
    <row r="29" s="10" customFormat="1" ht="35" customHeight="1" spans="1:10">
      <c r="A29" s="23"/>
      <c r="B29" s="23"/>
      <c r="C29" s="23" t="s">
        <v>1924</v>
      </c>
      <c r="D29" s="23" t="s">
        <v>1925</v>
      </c>
      <c r="E29" s="23" t="s">
        <v>1924</v>
      </c>
      <c r="F29" s="24"/>
      <c r="G29" s="24"/>
      <c r="H29" s="24" t="s">
        <v>1924</v>
      </c>
      <c r="I29" s="24"/>
      <c r="J29" s="23"/>
    </row>
    <row r="30" s="10" customFormat="1" ht="35" customHeight="1" spans="1:10">
      <c r="A30" s="23"/>
      <c r="B30" s="23"/>
      <c r="C30" s="23" t="s">
        <v>1924</v>
      </c>
      <c r="D30" s="23" t="s">
        <v>1924</v>
      </c>
      <c r="E30" s="23" t="s">
        <v>1972</v>
      </c>
      <c r="F30" s="24" t="s">
        <v>1927</v>
      </c>
      <c r="G30" s="520" t="s">
        <v>1973</v>
      </c>
      <c r="H30" s="24" t="s">
        <v>1974</v>
      </c>
      <c r="I30" s="24" t="s">
        <v>1930</v>
      </c>
      <c r="J30" s="23" t="s">
        <v>1975</v>
      </c>
    </row>
    <row r="31" s="10" customFormat="1" ht="35" customHeight="1" spans="1:10">
      <c r="A31" s="23"/>
      <c r="B31" s="23"/>
      <c r="C31" s="23" t="s">
        <v>1924</v>
      </c>
      <c r="D31" s="23" t="s">
        <v>1924</v>
      </c>
      <c r="E31" s="23" t="s">
        <v>1976</v>
      </c>
      <c r="F31" s="24" t="s">
        <v>1927</v>
      </c>
      <c r="G31" s="520" t="s">
        <v>1977</v>
      </c>
      <c r="H31" s="24" t="s">
        <v>1935</v>
      </c>
      <c r="I31" s="24" t="s">
        <v>1930</v>
      </c>
      <c r="J31" s="23" t="s">
        <v>1978</v>
      </c>
    </row>
    <row r="32" s="10" customFormat="1" ht="35" customHeight="1" spans="1:10">
      <c r="A32" s="23"/>
      <c r="B32" s="23"/>
      <c r="C32" s="23" t="s">
        <v>1924</v>
      </c>
      <c r="D32" s="23" t="s">
        <v>1924</v>
      </c>
      <c r="E32" s="23" t="s">
        <v>1979</v>
      </c>
      <c r="F32" s="24" t="s">
        <v>1927</v>
      </c>
      <c r="G32" s="520" t="s">
        <v>1980</v>
      </c>
      <c r="H32" s="24" t="s">
        <v>1929</v>
      </c>
      <c r="I32" s="24" t="s">
        <v>1930</v>
      </c>
      <c r="J32" s="23" t="s">
        <v>1981</v>
      </c>
    </row>
    <row r="33" s="10" customFormat="1" ht="35" customHeight="1" spans="1:10">
      <c r="A33" s="23"/>
      <c r="B33" s="23"/>
      <c r="C33" s="23" t="s">
        <v>1924</v>
      </c>
      <c r="D33" s="23" t="s">
        <v>1924</v>
      </c>
      <c r="E33" s="23" t="s">
        <v>1982</v>
      </c>
      <c r="F33" s="24" t="s">
        <v>1927</v>
      </c>
      <c r="G33" s="520" t="s">
        <v>1983</v>
      </c>
      <c r="H33" s="24" t="s">
        <v>1929</v>
      </c>
      <c r="I33" s="24" t="s">
        <v>1930</v>
      </c>
      <c r="J33" s="23" t="s">
        <v>1984</v>
      </c>
    </row>
    <row r="34" s="10" customFormat="1" ht="35" customHeight="1" spans="1:10">
      <c r="A34" s="23"/>
      <c r="B34" s="23"/>
      <c r="C34" s="23" t="s">
        <v>1924</v>
      </c>
      <c r="D34" s="23" t="s">
        <v>1924</v>
      </c>
      <c r="E34" s="23" t="s">
        <v>1985</v>
      </c>
      <c r="F34" s="24" t="s">
        <v>1927</v>
      </c>
      <c r="G34" s="520" t="s">
        <v>1986</v>
      </c>
      <c r="H34" s="24" t="s">
        <v>1987</v>
      </c>
      <c r="I34" s="24" t="s">
        <v>1930</v>
      </c>
      <c r="J34" s="23" t="s">
        <v>1988</v>
      </c>
    </row>
    <row r="35" s="10" customFormat="1" ht="35" customHeight="1" spans="1:10">
      <c r="A35" s="23"/>
      <c r="B35" s="23"/>
      <c r="C35" s="23" t="s">
        <v>1924</v>
      </c>
      <c r="D35" s="23" t="s">
        <v>1924</v>
      </c>
      <c r="E35" s="23" t="s">
        <v>1989</v>
      </c>
      <c r="F35" s="24" t="s">
        <v>1927</v>
      </c>
      <c r="G35" s="520" t="s">
        <v>1990</v>
      </c>
      <c r="H35" s="24" t="s">
        <v>1991</v>
      </c>
      <c r="I35" s="24" t="s">
        <v>1930</v>
      </c>
      <c r="J35" s="23" t="s">
        <v>1992</v>
      </c>
    </row>
    <row r="36" s="10" customFormat="1" ht="35" customHeight="1" spans="1:10">
      <c r="A36" s="23"/>
      <c r="B36" s="23"/>
      <c r="C36" s="23" t="s">
        <v>1924</v>
      </c>
      <c r="D36" s="23" t="s">
        <v>1924</v>
      </c>
      <c r="E36" s="23" t="s">
        <v>1993</v>
      </c>
      <c r="F36" s="24" t="s">
        <v>1927</v>
      </c>
      <c r="G36" s="520" t="s">
        <v>1994</v>
      </c>
      <c r="H36" s="24" t="s">
        <v>1929</v>
      </c>
      <c r="I36" s="24" t="s">
        <v>1930</v>
      </c>
      <c r="J36" s="23" t="s">
        <v>1995</v>
      </c>
    </row>
    <row r="37" s="10" customFormat="1" ht="35" customHeight="1" spans="1:10">
      <c r="A37" s="23"/>
      <c r="B37" s="23"/>
      <c r="C37" s="23" t="s">
        <v>1924</v>
      </c>
      <c r="D37" s="23" t="s">
        <v>1924</v>
      </c>
      <c r="E37" s="23" t="s">
        <v>1996</v>
      </c>
      <c r="F37" s="24" t="s">
        <v>1927</v>
      </c>
      <c r="G37" s="520" t="s">
        <v>1997</v>
      </c>
      <c r="H37" s="24" t="s">
        <v>1956</v>
      </c>
      <c r="I37" s="24" t="s">
        <v>1930</v>
      </c>
      <c r="J37" s="23" t="s">
        <v>1998</v>
      </c>
    </row>
    <row r="38" s="10" customFormat="1" ht="35" customHeight="1" spans="1:10">
      <c r="A38" s="23"/>
      <c r="B38" s="23"/>
      <c r="C38" s="23" t="s">
        <v>1924</v>
      </c>
      <c r="D38" s="23" t="s">
        <v>1924</v>
      </c>
      <c r="E38" s="23" t="s">
        <v>1999</v>
      </c>
      <c r="F38" s="24" t="s">
        <v>1927</v>
      </c>
      <c r="G38" s="520" t="s">
        <v>1928</v>
      </c>
      <c r="H38" s="24" t="s">
        <v>1929</v>
      </c>
      <c r="I38" s="24" t="s">
        <v>1930</v>
      </c>
      <c r="J38" s="23" t="s">
        <v>2000</v>
      </c>
    </row>
    <row r="39" s="10" customFormat="1" ht="35" customHeight="1" spans="1:10">
      <c r="A39" s="23"/>
      <c r="B39" s="23"/>
      <c r="C39" s="23" t="s">
        <v>1924</v>
      </c>
      <c r="D39" s="23" t="s">
        <v>1940</v>
      </c>
      <c r="E39" s="23" t="s">
        <v>1924</v>
      </c>
      <c r="F39" s="24"/>
      <c r="G39" s="24"/>
      <c r="H39" s="24" t="s">
        <v>1924</v>
      </c>
      <c r="I39" s="24"/>
      <c r="J39" s="23"/>
    </row>
    <row r="40" s="10" customFormat="1" ht="35" customHeight="1" spans="1:10">
      <c r="A40" s="23"/>
      <c r="B40" s="23"/>
      <c r="C40" s="23" t="s">
        <v>1924</v>
      </c>
      <c r="D40" s="23" t="s">
        <v>1924</v>
      </c>
      <c r="E40" s="23" t="s">
        <v>2001</v>
      </c>
      <c r="F40" s="24" t="s">
        <v>1927</v>
      </c>
      <c r="G40" s="520" t="s">
        <v>2002</v>
      </c>
      <c r="H40" s="24" t="s">
        <v>1943</v>
      </c>
      <c r="I40" s="24" t="s">
        <v>1962</v>
      </c>
      <c r="J40" s="23" t="s">
        <v>2003</v>
      </c>
    </row>
    <row r="41" s="10" customFormat="1" ht="35" customHeight="1" spans="1:10">
      <c r="A41" s="23"/>
      <c r="B41" s="23"/>
      <c r="C41" s="23" t="s">
        <v>1924</v>
      </c>
      <c r="D41" s="23" t="s">
        <v>1951</v>
      </c>
      <c r="E41" s="23" t="s">
        <v>1924</v>
      </c>
      <c r="F41" s="24"/>
      <c r="G41" s="24"/>
      <c r="H41" s="24" t="s">
        <v>1924</v>
      </c>
      <c r="I41" s="24"/>
      <c r="J41" s="23"/>
    </row>
    <row r="42" s="10" customFormat="1" ht="35" customHeight="1" spans="1:10">
      <c r="A42" s="23"/>
      <c r="B42" s="23"/>
      <c r="C42" s="23" t="s">
        <v>1924</v>
      </c>
      <c r="D42" s="23" t="s">
        <v>1924</v>
      </c>
      <c r="E42" s="23" t="s">
        <v>2004</v>
      </c>
      <c r="F42" s="24" t="s">
        <v>1946</v>
      </c>
      <c r="G42" s="520" t="s">
        <v>1986</v>
      </c>
      <c r="H42" s="24" t="s">
        <v>2005</v>
      </c>
      <c r="I42" s="24" t="s">
        <v>1930</v>
      </c>
      <c r="J42" s="23" t="s">
        <v>2006</v>
      </c>
    </row>
    <row r="43" s="10" customFormat="1" ht="35" customHeight="1" spans="1:10">
      <c r="A43" s="23"/>
      <c r="B43" s="23"/>
      <c r="C43" s="23" t="s">
        <v>1958</v>
      </c>
      <c r="D43" s="23" t="s">
        <v>1924</v>
      </c>
      <c r="E43" s="23" t="s">
        <v>1924</v>
      </c>
      <c r="F43" s="24"/>
      <c r="G43" s="24"/>
      <c r="H43" s="24" t="s">
        <v>1924</v>
      </c>
      <c r="I43" s="24"/>
      <c r="J43" s="23"/>
    </row>
    <row r="44" s="10" customFormat="1" ht="35" customHeight="1" spans="1:10">
      <c r="A44" s="23"/>
      <c r="B44" s="23"/>
      <c r="C44" s="23" t="s">
        <v>1924</v>
      </c>
      <c r="D44" s="23" t="s">
        <v>1959</v>
      </c>
      <c r="E44" s="23" t="s">
        <v>1924</v>
      </c>
      <c r="F44" s="24"/>
      <c r="G44" s="24"/>
      <c r="H44" s="24" t="s">
        <v>1924</v>
      </c>
      <c r="I44" s="24"/>
      <c r="J44" s="23"/>
    </row>
    <row r="45" s="10" customFormat="1" ht="35" customHeight="1" spans="1:10">
      <c r="A45" s="23"/>
      <c r="B45" s="23"/>
      <c r="C45" s="23" t="s">
        <v>1924</v>
      </c>
      <c r="D45" s="23" t="s">
        <v>1924</v>
      </c>
      <c r="E45" s="23" t="s">
        <v>2007</v>
      </c>
      <c r="F45" s="24" t="s">
        <v>1927</v>
      </c>
      <c r="G45" s="520" t="s">
        <v>2008</v>
      </c>
      <c r="H45" s="24" t="s">
        <v>1943</v>
      </c>
      <c r="I45" s="24" t="s">
        <v>1962</v>
      </c>
      <c r="J45" s="23" t="s">
        <v>2009</v>
      </c>
    </row>
    <row r="46" s="10" customFormat="1" ht="35" customHeight="1" spans="1:10">
      <c r="A46" s="23"/>
      <c r="B46" s="23"/>
      <c r="C46" s="23" t="s">
        <v>1964</v>
      </c>
      <c r="D46" s="23" t="s">
        <v>1924</v>
      </c>
      <c r="E46" s="23" t="s">
        <v>1924</v>
      </c>
      <c r="F46" s="24"/>
      <c r="G46" s="24"/>
      <c r="H46" s="24" t="s">
        <v>1924</v>
      </c>
      <c r="I46" s="24"/>
      <c r="J46" s="23"/>
    </row>
    <row r="47" s="10" customFormat="1" ht="35" customHeight="1" spans="1:10">
      <c r="A47" s="23"/>
      <c r="B47" s="23"/>
      <c r="C47" s="23" t="s">
        <v>1924</v>
      </c>
      <c r="D47" s="23" t="s">
        <v>1965</v>
      </c>
      <c r="E47" s="23" t="s">
        <v>1924</v>
      </c>
      <c r="F47" s="24"/>
      <c r="G47" s="24"/>
      <c r="H47" s="24" t="s">
        <v>1924</v>
      </c>
      <c r="I47" s="24"/>
      <c r="J47" s="23"/>
    </row>
    <row r="48" s="10" customFormat="1" ht="35" customHeight="1" spans="1:10">
      <c r="A48" s="23"/>
      <c r="B48" s="23"/>
      <c r="C48" s="23" t="s">
        <v>1924</v>
      </c>
      <c r="D48" s="23" t="s">
        <v>1924</v>
      </c>
      <c r="E48" s="23" t="s">
        <v>2010</v>
      </c>
      <c r="F48" s="24" t="s">
        <v>1927</v>
      </c>
      <c r="G48" s="520" t="s">
        <v>2011</v>
      </c>
      <c r="H48" s="24" t="s">
        <v>1943</v>
      </c>
      <c r="I48" s="24" t="s">
        <v>1962</v>
      </c>
      <c r="J48" s="23" t="s">
        <v>2012</v>
      </c>
    </row>
    <row r="49" s="10" customFormat="1" ht="35" customHeight="1" spans="1:10">
      <c r="A49" s="23" t="s">
        <v>2013</v>
      </c>
      <c r="B49" s="23"/>
      <c r="C49" s="23"/>
      <c r="D49" s="23"/>
      <c r="E49" s="23"/>
      <c r="F49" s="24"/>
      <c r="G49" s="24"/>
      <c r="H49" s="24"/>
      <c r="I49" s="24"/>
      <c r="J49" s="23"/>
    </row>
    <row r="50" s="10" customFormat="1" ht="58" customHeight="1" spans="1:10">
      <c r="A50" s="23" t="s">
        <v>2014</v>
      </c>
      <c r="B50" s="23" t="s">
        <v>2015</v>
      </c>
      <c r="C50" s="23"/>
      <c r="D50" s="23"/>
      <c r="E50" s="23"/>
      <c r="F50" s="24"/>
      <c r="G50" s="24"/>
      <c r="H50" s="24"/>
      <c r="I50" s="24"/>
      <c r="J50" s="23"/>
    </row>
    <row r="51" s="10" customFormat="1" ht="35" customHeight="1" spans="1:10">
      <c r="A51" s="23"/>
      <c r="B51" s="23"/>
      <c r="C51" s="23" t="s">
        <v>1923</v>
      </c>
      <c r="D51" s="23" t="s">
        <v>1924</v>
      </c>
      <c r="E51" s="23" t="s">
        <v>1924</v>
      </c>
      <c r="F51" s="24"/>
      <c r="G51" s="24"/>
      <c r="H51" s="24" t="s">
        <v>1924</v>
      </c>
      <c r="I51" s="24"/>
      <c r="J51" s="23"/>
    </row>
    <row r="52" s="10" customFormat="1" ht="35" customHeight="1" spans="1:10">
      <c r="A52" s="23"/>
      <c r="B52" s="23"/>
      <c r="C52" s="23" t="s">
        <v>1924</v>
      </c>
      <c r="D52" s="23" t="s">
        <v>1925</v>
      </c>
      <c r="E52" s="23" t="s">
        <v>1924</v>
      </c>
      <c r="F52" s="24"/>
      <c r="G52" s="24"/>
      <c r="H52" s="24" t="s">
        <v>1924</v>
      </c>
      <c r="I52" s="24"/>
      <c r="J52" s="23"/>
    </row>
    <row r="53" s="10" customFormat="1" ht="35" customHeight="1" spans="1:10">
      <c r="A53" s="23"/>
      <c r="B53" s="23"/>
      <c r="C53" s="23" t="s">
        <v>1924</v>
      </c>
      <c r="D53" s="23" t="s">
        <v>1924</v>
      </c>
      <c r="E53" s="23" t="s">
        <v>2016</v>
      </c>
      <c r="F53" s="24" t="s">
        <v>1933</v>
      </c>
      <c r="G53" s="520" t="s">
        <v>2017</v>
      </c>
      <c r="H53" s="24" t="s">
        <v>2018</v>
      </c>
      <c r="I53" s="24" t="s">
        <v>1930</v>
      </c>
      <c r="J53" s="23" t="s">
        <v>2019</v>
      </c>
    </row>
    <row r="54" s="10" customFormat="1" ht="35" customHeight="1" spans="1:10">
      <c r="A54" s="23"/>
      <c r="B54" s="23"/>
      <c r="C54" s="23" t="s">
        <v>1924</v>
      </c>
      <c r="D54" s="23" t="s">
        <v>1924</v>
      </c>
      <c r="E54" s="23" t="s">
        <v>2020</v>
      </c>
      <c r="F54" s="24" t="s">
        <v>1933</v>
      </c>
      <c r="G54" s="520" t="s">
        <v>2021</v>
      </c>
      <c r="H54" s="24" t="s">
        <v>1929</v>
      </c>
      <c r="I54" s="24" t="s">
        <v>1930</v>
      </c>
      <c r="J54" s="23" t="s">
        <v>2022</v>
      </c>
    </row>
    <row r="55" s="10" customFormat="1" ht="35" customHeight="1" spans="1:10">
      <c r="A55" s="23"/>
      <c r="B55" s="23"/>
      <c r="C55" s="23" t="s">
        <v>1924</v>
      </c>
      <c r="D55" s="23" t="s">
        <v>1924</v>
      </c>
      <c r="E55" s="23" t="s">
        <v>2023</v>
      </c>
      <c r="F55" s="24" t="s">
        <v>1933</v>
      </c>
      <c r="G55" s="520" t="s">
        <v>2024</v>
      </c>
      <c r="H55" s="24" t="s">
        <v>1929</v>
      </c>
      <c r="I55" s="24" t="s">
        <v>1930</v>
      </c>
      <c r="J55" s="23" t="s">
        <v>2025</v>
      </c>
    </row>
    <row r="56" s="10" customFormat="1" ht="35" customHeight="1" spans="1:10">
      <c r="A56" s="23"/>
      <c r="B56" s="23"/>
      <c r="C56" s="23" t="s">
        <v>1924</v>
      </c>
      <c r="D56" s="23" t="s">
        <v>1940</v>
      </c>
      <c r="E56" s="23" t="s">
        <v>1924</v>
      </c>
      <c r="F56" s="24"/>
      <c r="G56" s="24"/>
      <c r="H56" s="24" t="s">
        <v>1924</v>
      </c>
      <c r="I56" s="24"/>
      <c r="J56" s="23"/>
    </row>
    <row r="57" s="10" customFormat="1" ht="35" customHeight="1" spans="1:10">
      <c r="A57" s="23"/>
      <c r="B57" s="23"/>
      <c r="C57" s="23" t="s">
        <v>1924</v>
      </c>
      <c r="D57" s="23" t="s">
        <v>1924</v>
      </c>
      <c r="E57" s="23" t="s">
        <v>2026</v>
      </c>
      <c r="F57" s="24" t="s">
        <v>1927</v>
      </c>
      <c r="G57" s="520" t="s">
        <v>2002</v>
      </c>
      <c r="H57" s="24" t="s">
        <v>1943</v>
      </c>
      <c r="I57" s="24" t="s">
        <v>1930</v>
      </c>
      <c r="J57" s="23" t="s">
        <v>2027</v>
      </c>
    </row>
    <row r="58" s="10" customFormat="1" ht="35" customHeight="1" spans="1:10">
      <c r="A58" s="23"/>
      <c r="B58" s="23"/>
      <c r="C58" s="23" t="s">
        <v>1924</v>
      </c>
      <c r="D58" s="23" t="s">
        <v>1924</v>
      </c>
      <c r="E58" s="23" t="s">
        <v>2028</v>
      </c>
      <c r="F58" s="24" t="s">
        <v>1933</v>
      </c>
      <c r="G58" s="520" t="s">
        <v>2008</v>
      </c>
      <c r="H58" s="24" t="s">
        <v>1943</v>
      </c>
      <c r="I58" s="24" t="s">
        <v>1930</v>
      </c>
      <c r="J58" s="23" t="s">
        <v>2029</v>
      </c>
    </row>
    <row r="59" s="10" customFormat="1" ht="35" customHeight="1" spans="1:10">
      <c r="A59" s="23"/>
      <c r="B59" s="23"/>
      <c r="C59" s="23" t="s">
        <v>1924</v>
      </c>
      <c r="D59" s="23" t="s">
        <v>1951</v>
      </c>
      <c r="E59" s="23" t="s">
        <v>1924</v>
      </c>
      <c r="F59" s="24"/>
      <c r="G59" s="24"/>
      <c r="H59" s="24" t="s">
        <v>1924</v>
      </c>
      <c r="I59" s="24"/>
      <c r="J59" s="23"/>
    </row>
    <row r="60" s="10" customFormat="1" ht="35" customHeight="1" spans="1:10">
      <c r="A60" s="23"/>
      <c r="B60" s="23"/>
      <c r="C60" s="23" t="s">
        <v>1924</v>
      </c>
      <c r="D60" s="23" t="s">
        <v>1924</v>
      </c>
      <c r="E60" s="23" t="s">
        <v>2030</v>
      </c>
      <c r="F60" s="24" t="s">
        <v>1946</v>
      </c>
      <c r="G60" s="520" t="s">
        <v>1934</v>
      </c>
      <c r="H60" s="24" t="s">
        <v>2031</v>
      </c>
      <c r="I60" s="24" t="s">
        <v>1930</v>
      </c>
      <c r="J60" s="23" t="s">
        <v>2032</v>
      </c>
    </row>
    <row r="61" s="10" customFormat="1" ht="35" customHeight="1" spans="1:10">
      <c r="A61" s="23"/>
      <c r="B61" s="23"/>
      <c r="C61" s="23" t="s">
        <v>1958</v>
      </c>
      <c r="D61" s="23" t="s">
        <v>1924</v>
      </c>
      <c r="E61" s="23" t="s">
        <v>1924</v>
      </c>
      <c r="F61" s="24"/>
      <c r="G61" s="24"/>
      <c r="H61" s="24" t="s">
        <v>1924</v>
      </c>
      <c r="I61" s="24"/>
      <c r="J61" s="23"/>
    </row>
    <row r="62" s="10" customFormat="1" ht="35" customHeight="1" spans="1:10">
      <c r="A62" s="23"/>
      <c r="B62" s="23"/>
      <c r="C62" s="23" t="s">
        <v>1924</v>
      </c>
      <c r="D62" s="23" t="s">
        <v>1959</v>
      </c>
      <c r="E62" s="23" t="s">
        <v>1924</v>
      </c>
      <c r="F62" s="24"/>
      <c r="G62" s="24"/>
      <c r="H62" s="24" t="s">
        <v>1924</v>
      </c>
      <c r="I62" s="24"/>
      <c r="J62" s="23"/>
    </row>
    <row r="63" s="10" customFormat="1" ht="35" customHeight="1" spans="1:10">
      <c r="A63" s="23"/>
      <c r="B63" s="23"/>
      <c r="C63" s="23" t="s">
        <v>1924</v>
      </c>
      <c r="D63" s="23" t="s">
        <v>1924</v>
      </c>
      <c r="E63" s="23" t="s">
        <v>2033</v>
      </c>
      <c r="F63" s="24" t="s">
        <v>1933</v>
      </c>
      <c r="G63" s="520" t="s">
        <v>2034</v>
      </c>
      <c r="H63" s="24" t="s">
        <v>2035</v>
      </c>
      <c r="I63" s="24" t="s">
        <v>1930</v>
      </c>
      <c r="J63" s="23" t="s">
        <v>2036</v>
      </c>
    </row>
    <row r="64" s="10" customFormat="1" ht="35" customHeight="1" spans="1:10">
      <c r="A64" s="23"/>
      <c r="B64" s="23"/>
      <c r="C64" s="23" t="s">
        <v>1924</v>
      </c>
      <c r="D64" s="23" t="s">
        <v>2037</v>
      </c>
      <c r="E64" s="23" t="s">
        <v>1924</v>
      </c>
      <c r="F64" s="24"/>
      <c r="G64" s="24"/>
      <c r="H64" s="24" t="s">
        <v>1924</v>
      </c>
      <c r="I64" s="24"/>
      <c r="J64" s="23"/>
    </row>
    <row r="65" s="10" customFormat="1" ht="35" customHeight="1" spans="1:10">
      <c r="A65" s="23"/>
      <c r="B65" s="23"/>
      <c r="C65" s="23" t="s">
        <v>1924</v>
      </c>
      <c r="D65" s="23" t="s">
        <v>1924</v>
      </c>
      <c r="E65" s="23" t="s">
        <v>2038</v>
      </c>
      <c r="F65" s="24" t="s">
        <v>1933</v>
      </c>
      <c r="G65" s="520" t="s">
        <v>2021</v>
      </c>
      <c r="H65" s="24" t="s">
        <v>1929</v>
      </c>
      <c r="I65" s="24" t="s">
        <v>1930</v>
      </c>
      <c r="J65" s="23" t="s">
        <v>2039</v>
      </c>
    </row>
    <row r="66" s="10" customFormat="1" ht="35" customHeight="1" spans="1:10">
      <c r="A66" s="23"/>
      <c r="B66" s="23"/>
      <c r="C66" s="23" t="s">
        <v>1924</v>
      </c>
      <c r="D66" s="23" t="s">
        <v>2040</v>
      </c>
      <c r="E66" s="23" t="s">
        <v>1924</v>
      </c>
      <c r="F66" s="24"/>
      <c r="G66" s="24"/>
      <c r="H66" s="24" t="s">
        <v>1924</v>
      </c>
      <c r="I66" s="24"/>
      <c r="J66" s="23"/>
    </row>
    <row r="67" s="10" customFormat="1" ht="35" customHeight="1" spans="1:10">
      <c r="A67" s="23"/>
      <c r="B67" s="23"/>
      <c r="C67" s="23" t="s">
        <v>1924</v>
      </c>
      <c r="D67" s="23" t="s">
        <v>1924</v>
      </c>
      <c r="E67" s="23" t="s">
        <v>2041</v>
      </c>
      <c r="F67" s="24" t="s">
        <v>1933</v>
      </c>
      <c r="G67" s="520" t="s">
        <v>1994</v>
      </c>
      <c r="H67" s="24" t="s">
        <v>2005</v>
      </c>
      <c r="I67" s="24" t="s">
        <v>1930</v>
      </c>
      <c r="J67" s="23" t="s">
        <v>2042</v>
      </c>
    </row>
    <row r="68" s="10" customFormat="1" ht="35" customHeight="1" spans="1:10">
      <c r="A68" s="23"/>
      <c r="B68" s="23"/>
      <c r="C68" s="23" t="s">
        <v>1964</v>
      </c>
      <c r="D68" s="23" t="s">
        <v>1924</v>
      </c>
      <c r="E68" s="23" t="s">
        <v>1924</v>
      </c>
      <c r="F68" s="24"/>
      <c r="G68" s="24"/>
      <c r="H68" s="24" t="s">
        <v>1924</v>
      </c>
      <c r="I68" s="24"/>
      <c r="J68" s="23"/>
    </row>
    <row r="69" s="10" customFormat="1" ht="35" customHeight="1" spans="1:10">
      <c r="A69" s="23"/>
      <c r="B69" s="23"/>
      <c r="C69" s="23" t="s">
        <v>1924</v>
      </c>
      <c r="D69" s="23" t="s">
        <v>1965</v>
      </c>
      <c r="E69" s="23" t="s">
        <v>1924</v>
      </c>
      <c r="F69" s="24"/>
      <c r="G69" s="24"/>
      <c r="H69" s="24" t="s">
        <v>1924</v>
      </c>
      <c r="I69" s="24"/>
      <c r="J69" s="23"/>
    </row>
    <row r="70" s="10" customFormat="1" ht="35" customHeight="1" spans="1:10">
      <c r="A70" s="23"/>
      <c r="B70" s="23"/>
      <c r="C70" s="23" t="s">
        <v>1924</v>
      </c>
      <c r="D70" s="23" t="s">
        <v>1924</v>
      </c>
      <c r="E70" s="23" t="s">
        <v>1966</v>
      </c>
      <c r="F70" s="24" t="s">
        <v>2043</v>
      </c>
      <c r="G70" s="520" t="s">
        <v>2008</v>
      </c>
      <c r="H70" s="24" t="s">
        <v>1943</v>
      </c>
      <c r="I70" s="24" t="s">
        <v>1930</v>
      </c>
      <c r="J70" s="23" t="s">
        <v>2044</v>
      </c>
    </row>
    <row r="71" s="10" customFormat="1" ht="35" customHeight="1" spans="1:10">
      <c r="A71" s="23" t="s">
        <v>2045</v>
      </c>
      <c r="B71" s="23"/>
      <c r="C71" s="23"/>
      <c r="D71" s="23"/>
      <c r="E71" s="23"/>
      <c r="F71" s="24"/>
      <c r="G71" s="24"/>
      <c r="H71" s="24"/>
      <c r="I71" s="24"/>
      <c r="J71" s="23"/>
    </row>
    <row r="72" s="10" customFormat="1" ht="150" spans="1:10">
      <c r="A72" s="23" t="s">
        <v>2046</v>
      </c>
      <c r="B72" s="23" t="s">
        <v>2047</v>
      </c>
      <c r="C72" s="23"/>
      <c r="D72" s="23"/>
      <c r="E72" s="23"/>
      <c r="F72" s="24"/>
      <c r="G72" s="24"/>
      <c r="H72" s="24"/>
      <c r="I72" s="24"/>
      <c r="J72" s="23"/>
    </row>
    <row r="73" s="10" customFormat="1" ht="35" customHeight="1" spans="1:10">
      <c r="A73" s="23"/>
      <c r="B73" s="23"/>
      <c r="C73" s="23" t="s">
        <v>1923</v>
      </c>
      <c r="D73" s="23" t="s">
        <v>1924</v>
      </c>
      <c r="E73" s="23" t="s">
        <v>1924</v>
      </c>
      <c r="F73" s="24"/>
      <c r="G73" s="24"/>
      <c r="H73" s="24" t="s">
        <v>1924</v>
      </c>
      <c r="I73" s="24"/>
      <c r="J73" s="23"/>
    </row>
    <row r="74" s="10" customFormat="1" ht="35" customHeight="1" spans="1:10">
      <c r="A74" s="23"/>
      <c r="B74" s="23"/>
      <c r="C74" s="23" t="s">
        <v>1924</v>
      </c>
      <c r="D74" s="23" t="s">
        <v>1925</v>
      </c>
      <c r="E74" s="23" t="s">
        <v>1924</v>
      </c>
      <c r="F74" s="24"/>
      <c r="G74" s="24"/>
      <c r="H74" s="24" t="s">
        <v>1924</v>
      </c>
      <c r="I74" s="24"/>
      <c r="J74" s="23"/>
    </row>
    <row r="75" s="10" customFormat="1" ht="35" customHeight="1" spans="1:10">
      <c r="A75" s="23"/>
      <c r="B75" s="23"/>
      <c r="C75" s="23" t="s">
        <v>1924</v>
      </c>
      <c r="D75" s="23" t="s">
        <v>1924</v>
      </c>
      <c r="E75" s="23" t="s">
        <v>2048</v>
      </c>
      <c r="F75" s="24" t="s">
        <v>1933</v>
      </c>
      <c r="G75" s="520" t="s">
        <v>2049</v>
      </c>
      <c r="H75" s="24" t="s">
        <v>2050</v>
      </c>
      <c r="I75" s="24" t="s">
        <v>1930</v>
      </c>
      <c r="J75" s="23" t="s">
        <v>2051</v>
      </c>
    </row>
    <row r="76" s="10" customFormat="1" ht="35" customHeight="1" spans="1:10">
      <c r="A76" s="23"/>
      <c r="B76" s="23"/>
      <c r="C76" s="23" t="s">
        <v>1924</v>
      </c>
      <c r="D76" s="23" t="s">
        <v>1924</v>
      </c>
      <c r="E76" s="23" t="s">
        <v>2052</v>
      </c>
      <c r="F76" s="24" t="s">
        <v>1933</v>
      </c>
      <c r="G76" s="520" t="s">
        <v>2053</v>
      </c>
      <c r="H76" s="24" t="s">
        <v>2035</v>
      </c>
      <c r="I76" s="24" t="s">
        <v>1930</v>
      </c>
      <c r="J76" s="23" t="s">
        <v>2054</v>
      </c>
    </row>
    <row r="77" s="10" customFormat="1" ht="35" customHeight="1" spans="1:10">
      <c r="A77" s="23"/>
      <c r="B77" s="23"/>
      <c r="C77" s="23" t="s">
        <v>1924</v>
      </c>
      <c r="D77" s="23" t="s">
        <v>1924</v>
      </c>
      <c r="E77" s="23" t="s">
        <v>2055</v>
      </c>
      <c r="F77" s="24" t="s">
        <v>1933</v>
      </c>
      <c r="G77" s="520" t="s">
        <v>2056</v>
      </c>
      <c r="H77" s="24" t="s">
        <v>2035</v>
      </c>
      <c r="I77" s="24" t="s">
        <v>1930</v>
      </c>
      <c r="J77" s="23" t="s">
        <v>2057</v>
      </c>
    </row>
    <row r="78" s="10" customFormat="1" ht="35" customHeight="1" spans="1:10">
      <c r="A78" s="23"/>
      <c r="B78" s="23"/>
      <c r="C78" s="23" t="s">
        <v>1924</v>
      </c>
      <c r="D78" s="23" t="s">
        <v>1940</v>
      </c>
      <c r="E78" s="23" t="s">
        <v>1924</v>
      </c>
      <c r="F78" s="24"/>
      <c r="G78" s="24"/>
      <c r="H78" s="24" t="s">
        <v>1924</v>
      </c>
      <c r="I78" s="24"/>
      <c r="J78" s="23"/>
    </row>
    <row r="79" s="10" customFormat="1" ht="35" customHeight="1" spans="1:10">
      <c r="A79" s="23"/>
      <c r="B79" s="23"/>
      <c r="C79" s="23" t="s">
        <v>1924</v>
      </c>
      <c r="D79" s="23" t="s">
        <v>1924</v>
      </c>
      <c r="E79" s="23" t="s">
        <v>2058</v>
      </c>
      <c r="F79" s="24" t="s">
        <v>1933</v>
      </c>
      <c r="G79" s="520" t="s">
        <v>2011</v>
      </c>
      <c r="H79" s="24" t="s">
        <v>1943</v>
      </c>
      <c r="I79" s="24" t="s">
        <v>1930</v>
      </c>
      <c r="J79" s="23" t="s">
        <v>2059</v>
      </c>
    </row>
    <row r="80" s="10" customFormat="1" ht="35" customHeight="1" spans="1:10">
      <c r="A80" s="23"/>
      <c r="B80" s="23"/>
      <c r="C80" s="23" t="s">
        <v>1924</v>
      </c>
      <c r="D80" s="23" t="s">
        <v>1924</v>
      </c>
      <c r="E80" s="23" t="s">
        <v>2060</v>
      </c>
      <c r="F80" s="24" t="s">
        <v>1933</v>
      </c>
      <c r="G80" s="520" t="s">
        <v>2061</v>
      </c>
      <c r="H80" s="24" t="s">
        <v>1929</v>
      </c>
      <c r="I80" s="24" t="s">
        <v>1930</v>
      </c>
      <c r="J80" s="23" t="s">
        <v>2062</v>
      </c>
    </row>
    <row r="81" s="10" customFormat="1" ht="35" customHeight="1" spans="1:10">
      <c r="A81" s="23"/>
      <c r="B81" s="23"/>
      <c r="C81" s="23" t="s">
        <v>1924</v>
      </c>
      <c r="D81" s="23" t="s">
        <v>1924</v>
      </c>
      <c r="E81" s="23" t="s">
        <v>2063</v>
      </c>
      <c r="F81" s="24" t="s">
        <v>1933</v>
      </c>
      <c r="G81" s="520" t="s">
        <v>2002</v>
      </c>
      <c r="H81" s="24" t="s">
        <v>1929</v>
      </c>
      <c r="I81" s="24" t="s">
        <v>1930</v>
      </c>
      <c r="J81" s="23" t="s">
        <v>2064</v>
      </c>
    </row>
    <row r="82" s="10" customFormat="1" ht="35" customHeight="1" spans="1:10">
      <c r="A82" s="23"/>
      <c r="B82" s="23"/>
      <c r="C82" s="23" t="s">
        <v>1924</v>
      </c>
      <c r="D82" s="23" t="s">
        <v>1924</v>
      </c>
      <c r="E82" s="23" t="s">
        <v>2065</v>
      </c>
      <c r="F82" s="24" t="s">
        <v>1933</v>
      </c>
      <c r="G82" s="520" t="s">
        <v>2066</v>
      </c>
      <c r="H82" s="24" t="s">
        <v>1929</v>
      </c>
      <c r="I82" s="24" t="s">
        <v>1930</v>
      </c>
      <c r="J82" s="23" t="s">
        <v>2067</v>
      </c>
    </row>
    <row r="83" s="10" customFormat="1" ht="35" customHeight="1" spans="1:10">
      <c r="A83" s="23"/>
      <c r="B83" s="23"/>
      <c r="C83" s="23" t="s">
        <v>1924</v>
      </c>
      <c r="D83" s="23" t="s">
        <v>1951</v>
      </c>
      <c r="E83" s="23" t="s">
        <v>1924</v>
      </c>
      <c r="F83" s="24"/>
      <c r="G83" s="24"/>
      <c r="H83" s="24" t="s">
        <v>1924</v>
      </c>
      <c r="I83" s="24"/>
      <c r="J83" s="23"/>
    </row>
    <row r="84" s="10" customFormat="1" ht="35" customHeight="1" spans="1:10">
      <c r="A84" s="23"/>
      <c r="B84" s="23"/>
      <c r="C84" s="23" t="s">
        <v>1924</v>
      </c>
      <c r="D84" s="23" t="s">
        <v>1924</v>
      </c>
      <c r="E84" s="23" t="s">
        <v>2068</v>
      </c>
      <c r="F84" s="24" t="s">
        <v>1946</v>
      </c>
      <c r="G84" s="520" t="s">
        <v>2069</v>
      </c>
      <c r="H84" s="24" t="s">
        <v>2070</v>
      </c>
      <c r="I84" s="24" t="s">
        <v>1930</v>
      </c>
      <c r="J84" s="23" t="s">
        <v>2071</v>
      </c>
    </row>
    <row r="85" s="10" customFormat="1" ht="35" customHeight="1" spans="1:10">
      <c r="A85" s="23"/>
      <c r="B85" s="23"/>
      <c r="C85" s="23" t="s">
        <v>1958</v>
      </c>
      <c r="D85" s="23" t="s">
        <v>1924</v>
      </c>
      <c r="E85" s="23" t="s">
        <v>1924</v>
      </c>
      <c r="F85" s="24"/>
      <c r="G85" s="24"/>
      <c r="H85" s="24" t="s">
        <v>1924</v>
      </c>
      <c r="I85" s="24"/>
      <c r="J85" s="23"/>
    </row>
    <row r="86" s="10" customFormat="1" ht="35" customHeight="1" spans="1:10">
      <c r="A86" s="23"/>
      <c r="B86" s="23"/>
      <c r="C86" s="23" t="s">
        <v>1924</v>
      </c>
      <c r="D86" s="23" t="s">
        <v>1959</v>
      </c>
      <c r="E86" s="23" t="s">
        <v>1924</v>
      </c>
      <c r="F86" s="24"/>
      <c r="G86" s="24"/>
      <c r="H86" s="24" t="s">
        <v>1924</v>
      </c>
      <c r="I86" s="24"/>
      <c r="J86" s="23"/>
    </row>
    <row r="87" s="10" customFormat="1" ht="35" customHeight="1" spans="1:10">
      <c r="A87" s="23"/>
      <c r="B87" s="23"/>
      <c r="C87" s="23" t="s">
        <v>1924</v>
      </c>
      <c r="D87" s="23" t="s">
        <v>1924</v>
      </c>
      <c r="E87" s="23" t="s">
        <v>2072</v>
      </c>
      <c r="F87" s="24" t="s">
        <v>1933</v>
      </c>
      <c r="G87" s="520" t="s">
        <v>2073</v>
      </c>
      <c r="H87" s="24" t="s">
        <v>1943</v>
      </c>
      <c r="I87" s="24" t="s">
        <v>1930</v>
      </c>
      <c r="J87" s="23" t="s">
        <v>2074</v>
      </c>
    </row>
    <row r="88" s="10" customFormat="1" ht="35" customHeight="1" spans="1:10">
      <c r="A88" s="23"/>
      <c r="B88" s="23"/>
      <c r="C88" s="23" t="s">
        <v>1924</v>
      </c>
      <c r="D88" s="23" t="s">
        <v>1924</v>
      </c>
      <c r="E88" s="23" t="s">
        <v>2075</v>
      </c>
      <c r="F88" s="24" t="s">
        <v>1933</v>
      </c>
      <c r="G88" s="520" t="s">
        <v>2076</v>
      </c>
      <c r="H88" s="24" t="s">
        <v>1943</v>
      </c>
      <c r="I88" s="24" t="s">
        <v>1930</v>
      </c>
      <c r="J88" s="23" t="s">
        <v>2077</v>
      </c>
    </row>
    <row r="89" s="10" customFormat="1" ht="35" customHeight="1" spans="1:10">
      <c r="A89" s="23"/>
      <c r="B89" s="23"/>
      <c r="C89" s="23" t="s">
        <v>1964</v>
      </c>
      <c r="D89" s="23" t="s">
        <v>1924</v>
      </c>
      <c r="E89" s="23" t="s">
        <v>1924</v>
      </c>
      <c r="F89" s="24"/>
      <c r="G89" s="24"/>
      <c r="H89" s="24" t="s">
        <v>1924</v>
      </c>
      <c r="I89" s="24"/>
      <c r="J89" s="23"/>
    </row>
    <row r="90" s="10" customFormat="1" ht="35" customHeight="1" spans="1:10">
      <c r="A90" s="23"/>
      <c r="B90" s="23"/>
      <c r="C90" s="23" t="s">
        <v>1924</v>
      </c>
      <c r="D90" s="23" t="s">
        <v>1965</v>
      </c>
      <c r="E90" s="23" t="s">
        <v>1924</v>
      </c>
      <c r="F90" s="24"/>
      <c r="G90" s="24"/>
      <c r="H90" s="24" t="s">
        <v>1924</v>
      </c>
      <c r="I90" s="24"/>
      <c r="J90" s="23"/>
    </row>
    <row r="91" s="10" customFormat="1" ht="35" customHeight="1" spans="1:10">
      <c r="A91" s="23"/>
      <c r="B91" s="23"/>
      <c r="C91" s="23" t="s">
        <v>1924</v>
      </c>
      <c r="D91" s="23" t="s">
        <v>1924</v>
      </c>
      <c r="E91" s="23" t="s">
        <v>2078</v>
      </c>
      <c r="F91" s="24" t="s">
        <v>1933</v>
      </c>
      <c r="G91" s="520" t="s">
        <v>2079</v>
      </c>
      <c r="H91" s="24" t="s">
        <v>1943</v>
      </c>
      <c r="I91" s="24" t="s">
        <v>1930</v>
      </c>
      <c r="J91" s="23" t="s">
        <v>2080</v>
      </c>
    </row>
    <row r="92" s="10" customFormat="1" ht="35" customHeight="1" spans="1:10">
      <c r="A92" s="23" t="s">
        <v>2081</v>
      </c>
      <c r="B92" s="23"/>
      <c r="C92" s="23"/>
      <c r="D92" s="23"/>
      <c r="E92" s="23"/>
      <c r="F92" s="24"/>
      <c r="G92" s="24"/>
      <c r="H92" s="24"/>
      <c r="I92" s="24"/>
      <c r="J92" s="23"/>
    </row>
    <row r="93" s="10" customFormat="1" ht="66" customHeight="1" spans="1:10">
      <c r="A93" s="23" t="s">
        <v>2082</v>
      </c>
      <c r="B93" s="23" t="s">
        <v>2083</v>
      </c>
      <c r="C93" s="23"/>
      <c r="D93" s="23"/>
      <c r="E93" s="23"/>
      <c r="F93" s="24"/>
      <c r="G93" s="24"/>
      <c r="H93" s="24"/>
      <c r="I93" s="24"/>
      <c r="J93" s="23"/>
    </row>
    <row r="94" s="10" customFormat="1" ht="35" customHeight="1" spans="1:10">
      <c r="A94" s="23"/>
      <c r="B94" s="23"/>
      <c r="C94" s="23" t="s">
        <v>1923</v>
      </c>
      <c r="D94" s="23" t="s">
        <v>1924</v>
      </c>
      <c r="E94" s="23" t="s">
        <v>1924</v>
      </c>
      <c r="F94" s="24"/>
      <c r="G94" s="24"/>
      <c r="H94" s="24" t="s">
        <v>1924</v>
      </c>
      <c r="I94" s="24"/>
      <c r="J94" s="23"/>
    </row>
    <row r="95" s="10" customFormat="1" ht="35" customHeight="1" spans="1:10">
      <c r="A95" s="23"/>
      <c r="B95" s="23"/>
      <c r="C95" s="23" t="s">
        <v>1924</v>
      </c>
      <c r="D95" s="23" t="s">
        <v>1925</v>
      </c>
      <c r="E95" s="23" t="s">
        <v>1924</v>
      </c>
      <c r="F95" s="24"/>
      <c r="G95" s="24"/>
      <c r="H95" s="24" t="s">
        <v>1924</v>
      </c>
      <c r="I95" s="24"/>
      <c r="J95" s="23"/>
    </row>
    <row r="96" s="10" customFormat="1" ht="35" customHeight="1" spans="1:10">
      <c r="A96" s="23"/>
      <c r="B96" s="23"/>
      <c r="C96" s="23" t="s">
        <v>1924</v>
      </c>
      <c r="D96" s="23" t="s">
        <v>1924</v>
      </c>
      <c r="E96" s="23" t="s">
        <v>2084</v>
      </c>
      <c r="F96" s="24" t="s">
        <v>1927</v>
      </c>
      <c r="G96" s="520" t="s">
        <v>1934</v>
      </c>
      <c r="H96" s="24" t="s">
        <v>2085</v>
      </c>
      <c r="I96" s="24" t="s">
        <v>1930</v>
      </c>
      <c r="J96" s="23" t="s">
        <v>2086</v>
      </c>
    </row>
    <row r="97" s="10" customFormat="1" ht="35" customHeight="1" spans="1:10">
      <c r="A97" s="23"/>
      <c r="B97" s="23"/>
      <c r="C97" s="23" t="s">
        <v>1924</v>
      </c>
      <c r="D97" s="23" t="s">
        <v>1924</v>
      </c>
      <c r="E97" s="23" t="s">
        <v>2087</v>
      </c>
      <c r="F97" s="24" t="s">
        <v>1927</v>
      </c>
      <c r="G97" s="520" t="s">
        <v>2002</v>
      </c>
      <c r="H97" s="24" t="s">
        <v>1943</v>
      </c>
      <c r="I97" s="24" t="s">
        <v>1930</v>
      </c>
      <c r="J97" s="23" t="s">
        <v>2088</v>
      </c>
    </row>
    <row r="98" s="10" customFormat="1" ht="35" customHeight="1" spans="1:10">
      <c r="A98" s="23"/>
      <c r="B98" s="23"/>
      <c r="C98" s="23" t="s">
        <v>1924</v>
      </c>
      <c r="D98" s="23" t="s">
        <v>1924</v>
      </c>
      <c r="E98" s="23" t="s">
        <v>2089</v>
      </c>
      <c r="F98" s="24" t="s">
        <v>1927</v>
      </c>
      <c r="G98" s="520" t="s">
        <v>2002</v>
      </c>
      <c r="H98" s="24" t="s">
        <v>1943</v>
      </c>
      <c r="I98" s="24" t="s">
        <v>1930</v>
      </c>
      <c r="J98" s="23" t="s">
        <v>2090</v>
      </c>
    </row>
    <row r="99" s="10" customFormat="1" ht="35" customHeight="1" spans="1:10">
      <c r="A99" s="23"/>
      <c r="B99" s="23"/>
      <c r="C99" s="23" t="s">
        <v>1924</v>
      </c>
      <c r="D99" s="23" t="s">
        <v>1940</v>
      </c>
      <c r="E99" s="23" t="s">
        <v>1924</v>
      </c>
      <c r="F99" s="24"/>
      <c r="G99" s="24"/>
      <c r="H99" s="24" t="s">
        <v>1924</v>
      </c>
      <c r="I99" s="24"/>
      <c r="J99" s="23"/>
    </row>
    <row r="100" s="10" customFormat="1" ht="35" customHeight="1" spans="1:10">
      <c r="A100" s="23"/>
      <c r="B100" s="23"/>
      <c r="C100" s="23" t="s">
        <v>1924</v>
      </c>
      <c r="D100" s="23" t="s">
        <v>1924</v>
      </c>
      <c r="E100" s="23" t="s">
        <v>2091</v>
      </c>
      <c r="F100" s="24" t="s">
        <v>1927</v>
      </c>
      <c r="G100" s="520" t="s">
        <v>2002</v>
      </c>
      <c r="H100" s="24" t="s">
        <v>1943</v>
      </c>
      <c r="I100" s="24" t="s">
        <v>1930</v>
      </c>
      <c r="J100" s="23" t="s">
        <v>2092</v>
      </c>
    </row>
    <row r="101" s="10" customFormat="1" ht="35" customHeight="1" spans="1:10">
      <c r="A101" s="23"/>
      <c r="B101" s="23"/>
      <c r="C101" s="23" t="s">
        <v>1958</v>
      </c>
      <c r="D101" s="23" t="s">
        <v>1924</v>
      </c>
      <c r="E101" s="23" t="s">
        <v>1924</v>
      </c>
      <c r="F101" s="24"/>
      <c r="G101" s="24"/>
      <c r="H101" s="24" t="s">
        <v>1924</v>
      </c>
      <c r="I101" s="24"/>
      <c r="J101" s="23"/>
    </row>
    <row r="102" s="10" customFormat="1" ht="35" customHeight="1" spans="1:10">
      <c r="A102" s="23"/>
      <c r="B102" s="23"/>
      <c r="C102" s="23" t="s">
        <v>1924</v>
      </c>
      <c r="D102" s="23" t="s">
        <v>2093</v>
      </c>
      <c r="E102" s="23" t="s">
        <v>1924</v>
      </c>
      <c r="F102" s="24"/>
      <c r="G102" s="24"/>
      <c r="H102" s="24" t="s">
        <v>1924</v>
      </c>
      <c r="I102" s="24"/>
      <c r="J102" s="23"/>
    </row>
    <row r="103" s="10" customFormat="1" ht="35" customHeight="1" spans="1:10">
      <c r="A103" s="23"/>
      <c r="B103" s="23"/>
      <c r="C103" s="23" t="s">
        <v>1924</v>
      </c>
      <c r="D103" s="23" t="s">
        <v>1924</v>
      </c>
      <c r="E103" s="23" t="s">
        <v>2094</v>
      </c>
      <c r="F103" s="24" t="s">
        <v>1927</v>
      </c>
      <c r="G103" s="520" t="s">
        <v>2095</v>
      </c>
      <c r="H103" s="24" t="s">
        <v>2005</v>
      </c>
      <c r="I103" s="24" t="s">
        <v>1962</v>
      </c>
      <c r="J103" s="23" t="s">
        <v>2096</v>
      </c>
    </row>
    <row r="104" s="10" customFormat="1" ht="35" customHeight="1" spans="1:10">
      <c r="A104" s="23"/>
      <c r="B104" s="23"/>
      <c r="C104" s="23" t="s">
        <v>1924</v>
      </c>
      <c r="D104" s="23" t="s">
        <v>1959</v>
      </c>
      <c r="E104" s="23" t="s">
        <v>1924</v>
      </c>
      <c r="F104" s="24"/>
      <c r="G104" s="24"/>
      <c r="H104" s="24" t="s">
        <v>1924</v>
      </c>
      <c r="I104" s="24"/>
      <c r="J104" s="23"/>
    </row>
    <row r="105" s="10" customFormat="1" ht="35" customHeight="1" spans="1:10">
      <c r="A105" s="23"/>
      <c r="B105" s="23"/>
      <c r="C105" s="23" t="s">
        <v>1924</v>
      </c>
      <c r="D105" s="23" t="s">
        <v>1924</v>
      </c>
      <c r="E105" s="23" t="s">
        <v>2097</v>
      </c>
      <c r="F105" s="24" t="s">
        <v>1927</v>
      </c>
      <c r="G105" s="520" t="s">
        <v>2095</v>
      </c>
      <c r="H105" s="24" t="s">
        <v>2005</v>
      </c>
      <c r="I105" s="24" t="s">
        <v>1962</v>
      </c>
      <c r="J105" s="23" t="s">
        <v>2098</v>
      </c>
    </row>
    <row r="106" s="10" customFormat="1" ht="35" customHeight="1" spans="1:10">
      <c r="A106" s="23"/>
      <c r="B106" s="23"/>
      <c r="C106" s="23" t="s">
        <v>1924</v>
      </c>
      <c r="D106" s="23" t="s">
        <v>1924</v>
      </c>
      <c r="E106" s="23" t="s">
        <v>2099</v>
      </c>
      <c r="F106" s="24" t="s">
        <v>1927</v>
      </c>
      <c r="G106" s="520" t="s">
        <v>2095</v>
      </c>
      <c r="H106" s="24" t="s">
        <v>2005</v>
      </c>
      <c r="I106" s="24" t="s">
        <v>1962</v>
      </c>
      <c r="J106" s="23" t="s">
        <v>2100</v>
      </c>
    </row>
    <row r="107" s="10" customFormat="1" ht="35" customHeight="1" spans="1:10">
      <c r="A107" s="23"/>
      <c r="B107" s="23"/>
      <c r="C107" s="23" t="s">
        <v>1964</v>
      </c>
      <c r="D107" s="23" t="s">
        <v>1924</v>
      </c>
      <c r="E107" s="23" t="s">
        <v>1924</v>
      </c>
      <c r="F107" s="24"/>
      <c r="G107" s="24"/>
      <c r="H107" s="24" t="s">
        <v>1924</v>
      </c>
      <c r="I107" s="24"/>
      <c r="J107" s="23"/>
    </row>
    <row r="108" s="10" customFormat="1" ht="35" customHeight="1" spans="1:10">
      <c r="A108" s="23"/>
      <c r="B108" s="23"/>
      <c r="C108" s="23" t="s">
        <v>1924</v>
      </c>
      <c r="D108" s="23" t="s">
        <v>1965</v>
      </c>
      <c r="E108" s="23" t="s">
        <v>1924</v>
      </c>
      <c r="F108" s="24"/>
      <c r="G108" s="24"/>
      <c r="H108" s="24" t="s">
        <v>1924</v>
      </c>
      <c r="I108" s="24"/>
      <c r="J108" s="23"/>
    </row>
    <row r="109" s="10" customFormat="1" ht="35" customHeight="1" spans="1:10">
      <c r="A109" s="23"/>
      <c r="B109" s="23"/>
      <c r="C109" s="23" t="s">
        <v>1924</v>
      </c>
      <c r="D109" s="23" t="s">
        <v>1924</v>
      </c>
      <c r="E109" s="23" t="s">
        <v>2101</v>
      </c>
      <c r="F109" s="24" t="s">
        <v>1933</v>
      </c>
      <c r="G109" s="520" t="s">
        <v>2011</v>
      </c>
      <c r="H109" s="24" t="s">
        <v>1943</v>
      </c>
      <c r="I109" s="24" t="s">
        <v>1930</v>
      </c>
      <c r="J109" s="23" t="s">
        <v>2102</v>
      </c>
    </row>
    <row r="110" s="10" customFormat="1" ht="35" customHeight="1" spans="1:10">
      <c r="A110" s="23" t="s">
        <v>2103</v>
      </c>
      <c r="B110" s="23"/>
      <c r="C110" s="23"/>
      <c r="D110" s="23"/>
      <c r="E110" s="23"/>
      <c r="F110" s="24"/>
      <c r="G110" s="24"/>
      <c r="H110" s="24"/>
      <c r="I110" s="24"/>
      <c r="J110" s="23"/>
    </row>
    <row r="111" s="10" customFormat="1" ht="112.5" spans="1:10">
      <c r="A111" s="23" t="s">
        <v>2104</v>
      </c>
      <c r="B111" s="23" t="s">
        <v>2105</v>
      </c>
      <c r="C111" s="23"/>
      <c r="D111" s="23"/>
      <c r="E111" s="23"/>
      <c r="F111" s="24"/>
      <c r="G111" s="24"/>
      <c r="H111" s="24"/>
      <c r="I111" s="24"/>
      <c r="J111" s="23"/>
    </row>
    <row r="112" s="10" customFormat="1" ht="35" customHeight="1" spans="1:10">
      <c r="A112" s="23"/>
      <c r="B112" s="23"/>
      <c r="C112" s="23" t="s">
        <v>1923</v>
      </c>
      <c r="D112" s="23" t="s">
        <v>1924</v>
      </c>
      <c r="E112" s="23" t="s">
        <v>1924</v>
      </c>
      <c r="F112" s="24"/>
      <c r="G112" s="24"/>
      <c r="H112" s="24" t="s">
        <v>1924</v>
      </c>
      <c r="I112" s="24"/>
      <c r="J112" s="23"/>
    </row>
    <row r="113" s="10" customFormat="1" ht="35" customHeight="1" spans="1:10">
      <c r="A113" s="23"/>
      <c r="B113" s="23"/>
      <c r="C113" s="23" t="s">
        <v>1924</v>
      </c>
      <c r="D113" s="23" t="s">
        <v>1940</v>
      </c>
      <c r="E113" s="23" t="s">
        <v>1924</v>
      </c>
      <c r="F113" s="24"/>
      <c r="G113" s="24"/>
      <c r="H113" s="24" t="s">
        <v>1924</v>
      </c>
      <c r="I113" s="24"/>
      <c r="J113" s="23"/>
    </row>
    <row r="114" s="10" customFormat="1" ht="35" customHeight="1" spans="1:10">
      <c r="A114" s="23"/>
      <c r="B114" s="23"/>
      <c r="C114" s="23" t="s">
        <v>1924</v>
      </c>
      <c r="D114" s="23" t="s">
        <v>1924</v>
      </c>
      <c r="E114" s="23" t="s">
        <v>2106</v>
      </c>
      <c r="F114" s="24" t="s">
        <v>1927</v>
      </c>
      <c r="G114" s="520" t="s">
        <v>2107</v>
      </c>
      <c r="H114" s="24" t="s">
        <v>1943</v>
      </c>
      <c r="I114" s="24" t="s">
        <v>1962</v>
      </c>
      <c r="J114" s="23" t="s">
        <v>2108</v>
      </c>
    </row>
    <row r="115" s="10" customFormat="1" ht="35" customHeight="1" spans="1:10">
      <c r="A115" s="23"/>
      <c r="B115" s="23"/>
      <c r="C115" s="23" t="s">
        <v>1924</v>
      </c>
      <c r="D115" s="23" t="s">
        <v>1951</v>
      </c>
      <c r="E115" s="23" t="s">
        <v>1924</v>
      </c>
      <c r="F115" s="24"/>
      <c r="G115" s="24"/>
      <c r="H115" s="24" t="s">
        <v>1924</v>
      </c>
      <c r="I115" s="24"/>
      <c r="J115" s="23"/>
    </row>
    <row r="116" s="10" customFormat="1" ht="35" customHeight="1" spans="1:10">
      <c r="A116" s="23"/>
      <c r="B116" s="23"/>
      <c r="C116" s="23" t="s">
        <v>1924</v>
      </c>
      <c r="D116" s="23" t="s">
        <v>1924</v>
      </c>
      <c r="E116" s="23" t="s">
        <v>2109</v>
      </c>
      <c r="F116" s="24" t="s">
        <v>1946</v>
      </c>
      <c r="G116" s="520" t="s">
        <v>1928</v>
      </c>
      <c r="H116" s="24" t="s">
        <v>2005</v>
      </c>
      <c r="I116" s="24" t="s">
        <v>1930</v>
      </c>
      <c r="J116" s="23" t="s">
        <v>2110</v>
      </c>
    </row>
    <row r="117" s="10" customFormat="1" ht="35" customHeight="1" spans="1:10">
      <c r="A117" s="23"/>
      <c r="B117" s="23"/>
      <c r="C117" s="23" t="s">
        <v>1924</v>
      </c>
      <c r="D117" s="23" t="s">
        <v>1924</v>
      </c>
      <c r="E117" s="23" t="s">
        <v>2111</v>
      </c>
      <c r="F117" s="24" t="s">
        <v>1927</v>
      </c>
      <c r="G117" s="520" t="s">
        <v>1934</v>
      </c>
      <c r="H117" s="24" t="s">
        <v>2005</v>
      </c>
      <c r="I117" s="24" t="s">
        <v>1930</v>
      </c>
      <c r="J117" s="23" t="s">
        <v>2110</v>
      </c>
    </row>
    <row r="118" s="10" customFormat="1" ht="35" customHeight="1" spans="1:10">
      <c r="A118" s="23"/>
      <c r="B118" s="23"/>
      <c r="C118" s="23" t="s">
        <v>1958</v>
      </c>
      <c r="D118" s="23" t="s">
        <v>1924</v>
      </c>
      <c r="E118" s="23" t="s">
        <v>1924</v>
      </c>
      <c r="F118" s="24"/>
      <c r="G118" s="24"/>
      <c r="H118" s="24" t="s">
        <v>1924</v>
      </c>
      <c r="I118" s="24"/>
      <c r="J118" s="23"/>
    </row>
    <row r="119" s="10" customFormat="1" ht="35" customHeight="1" spans="1:10">
      <c r="A119" s="23"/>
      <c r="B119" s="23"/>
      <c r="C119" s="23" t="s">
        <v>1924</v>
      </c>
      <c r="D119" s="23" t="s">
        <v>1959</v>
      </c>
      <c r="E119" s="23" t="s">
        <v>1924</v>
      </c>
      <c r="F119" s="24"/>
      <c r="G119" s="24"/>
      <c r="H119" s="24" t="s">
        <v>1924</v>
      </c>
      <c r="I119" s="24"/>
      <c r="J119" s="23"/>
    </row>
    <row r="120" s="10" customFormat="1" ht="35" customHeight="1" spans="1:10">
      <c r="A120" s="23"/>
      <c r="B120" s="23"/>
      <c r="C120" s="23" t="s">
        <v>1924</v>
      </c>
      <c r="D120" s="23" t="s">
        <v>1924</v>
      </c>
      <c r="E120" s="23" t="s">
        <v>2112</v>
      </c>
      <c r="F120" s="24" t="s">
        <v>1927</v>
      </c>
      <c r="G120" s="520" t="s">
        <v>2002</v>
      </c>
      <c r="H120" s="24" t="s">
        <v>1943</v>
      </c>
      <c r="I120" s="24" t="s">
        <v>1962</v>
      </c>
      <c r="J120" s="23" t="s">
        <v>2110</v>
      </c>
    </row>
    <row r="121" s="10" customFormat="1" ht="35" customHeight="1" spans="1:10">
      <c r="A121" s="23"/>
      <c r="B121" s="23"/>
      <c r="C121" s="23" t="s">
        <v>1964</v>
      </c>
      <c r="D121" s="23" t="s">
        <v>1924</v>
      </c>
      <c r="E121" s="23" t="s">
        <v>1924</v>
      </c>
      <c r="F121" s="24"/>
      <c r="G121" s="24"/>
      <c r="H121" s="24" t="s">
        <v>1924</v>
      </c>
      <c r="I121" s="24"/>
      <c r="J121" s="23"/>
    </row>
    <row r="122" s="10" customFormat="1" ht="35" customHeight="1" spans="1:10">
      <c r="A122" s="23"/>
      <c r="B122" s="23"/>
      <c r="C122" s="23" t="s">
        <v>1924</v>
      </c>
      <c r="D122" s="23" t="s">
        <v>1965</v>
      </c>
      <c r="E122" s="23" t="s">
        <v>1924</v>
      </c>
      <c r="F122" s="24"/>
      <c r="G122" s="24"/>
      <c r="H122" s="24" t="s">
        <v>1924</v>
      </c>
      <c r="I122" s="24"/>
      <c r="J122" s="23"/>
    </row>
    <row r="123" s="10" customFormat="1" ht="35" customHeight="1" spans="1:10">
      <c r="A123" s="23"/>
      <c r="B123" s="23"/>
      <c r="C123" s="23" t="s">
        <v>1924</v>
      </c>
      <c r="D123" s="23" t="s">
        <v>1924</v>
      </c>
      <c r="E123" s="23" t="s">
        <v>2113</v>
      </c>
      <c r="F123" s="24" t="s">
        <v>1933</v>
      </c>
      <c r="G123" s="520" t="s">
        <v>2114</v>
      </c>
      <c r="H123" s="24" t="s">
        <v>1943</v>
      </c>
      <c r="I123" s="24" t="s">
        <v>1930</v>
      </c>
      <c r="J123" s="23" t="s">
        <v>2110</v>
      </c>
    </row>
    <row r="124" s="10" customFormat="1" ht="35" customHeight="1" spans="1:10">
      <c r="A124" s="23"/>
      <c r="B124" s="23"/>
      <c r="C124" s="23"/>
      <c r="D124" s="23"/>
      <c r="E124" s="23"/>
      <c r="F124" s="24"/>
      <c r="G124" s="24"/>
      <c r="H124" s="24"/>
      <c r="I124" s="24"/>
      <c r="J124" s="23"/>
    </row>
    <row r="125" s="10" customFormat="1" ht="35" customHeight="1" spans="1:10">
      <c r="A125" s="23" t="s">
        <v>2103</v>
      </c>
      <c r="B125" s="23"/>
      <c r="C125" s="23"/>
      <c r="D125" s="23"/>
      <c r="E125" s="23"/>
      <c r="F125" s="24"/>
      <c r="G125" s="24"/>
      <c r="H125" s="24"/>
      <c r="I125" s="24"/>
      <c r="J125" s="23"/>
    </row>
    <row r="126" s="10" customFormat="1" ht="273" customHeight="1" spans="1:10">
      <c r="A126" s="23" t="s">
        <v>2115</v>
      </c>
      <c r="B126" s="23" t="s">
        <v>2116</v>
      </c>
      <c r="C126" s="23"/>
      <c r="D126" s="23"/>
      <c r="E126" s="23"/>
      <c r="F126" s="24"/>
      <c r="G126" s="24"/>
      <c r="H126" s="24"/>
      <c r="I126" s="24"/>
      <c r="J126" s="23"/>
    </row>
    <row r="127" s="10" customFormat="1" ht="35" customHeight="1" spans="1:10">
      <c r="A127" s="23"/>
      <c r="B127" s="23"/>
      <c r="C127" s="23" t="s">
        <v>1923</v>
      </c>
      <c r="D127" s="23" t="s">
        <v>1924</v>
      </c>
      <c r="E127" s="23" t="s">
        <v>1924</v>
      </c>
      <c r="F127" s="24"/>
      <c r="G127" s="24"/>
      <c r="H127" s="24"/>
      <c r="I127" s="24"/>
      <c r="J127" s="23"/>
    </row>
    <row r="128" s="10" customFormat="1" ht="35" customHeight="1" spans="1:10">
      <c r="A128" s="23"/>
      <c r="B128" s="23"/>
      <c r="C128" s="23" t="s">
        <v>1924</v>
      </c>
      <c r="D128" s="23" t="s">
        <v>1925</v>
      </c>
      <c r="E128" s="23" t="s">
        <v>1924</v>
      </c>
      <c r="F128" s="24"/>
      <c r="G128" s="24"/>
      <c r="H128" s="24"/>
      <c r="I128" s="24"/>
      <c r="J128" s="23"/>
    </row>
    <row r="129" s="10" customFormat="1" ht="35" customHeight="1" spans="1:10">
      <c r="A129" s="23"/>
      <c r="B129" s="23"/>
      <c r="C129" s="23" t="s">
        <v>1924</v>
      </c>
      <c r="D129" s="23" t="s">
        <v>1924</v>
      </c>
      <c r="E129" s="23" t="s">
        <v>2117</v>
      </c>
      <c r="F129" s="24" t="s">
        <v>1933</v>
      </c>
      <c r="G129" s="520" t="s">
        <v>2118</v>
      </c>
      <c r="H129" s="24" t="s">
        <v>2119</v>
      </c>
      <c r="I129" s="24" t="s">
        <v>1930</v>
      </c>
      <c r="J129" s="23" t="s">
        <v>2120</v>
      </c>
    </row>
    <row r="130" s="10" customFormat="1" ht="35" customHeight="1" spans="1:10">
      <c r="A130" s="23"/>
      <c r="B130" s="23"/>
      <c r="C130" s="23" t="s">
        <v>1924</v>
      </c>
      <c r="D130" s="23" t="s">
        <v>1924</v>
      </c>
      <c r="E130" s="23" t="s">
        <v>2121</v>
      </c>
      <c r="F130" s="24" t="s">
        <v>1933</v>
      </c>
      <c r="G130" s="520" t="s">
        <v>1928</v>
      </c>
      <c r="H130" s="24" t="s">
        <v>2119</v>
      </c>
      <c r="I130" s="24" t="s">
        <v>1930</v>
      </c>
      <c r="J130" s="23" t="s">
        <v>2120</v>
      </c>
    </row>
    <row r="131" s="10" customFormat="1" ht="35" customHeight="1" spans="1:10">
      <c r="A131" s="23"/>
      <c r="B131" s="23"/>
      <c r="C131" s="23" t="s">
        <v>1924</v>
      </c>
      <c r="D131" s="23" t="s">
        <v>1924</v>
      </c>
      <c r="E131" s="23" t="s">
        <v>2122</v>
      </c>
      <c r="F131" s="24" t="s">
        <v>1933</v>
      </c>
      <c r="G131" s="520" t="s">
        <v>2123</v>
      </c>
      <c r="H131" s="24" t="s">
        <v>2124</v>
      </c>
      <c r="I131" s="24" t="s">
        <v>1930</v>
      </c>
      <c r="J131" s="23" t="s">
        <v>2125</v>
      </c>
    </row>
    <row r="132" s="10" customFormat="1" ht="35" customHeight="1" spans="1:10">
      <c r="A132" s="23"/>
      <c r="B132" s="23"/>
      <c r="C132" s="23" t="s">
        <v>1924</v>
      </c>
      <c r="D132" s="23" t="s">
        <v>1924</v>
      </c>
      <c r="E132" s="23" t="s">
        <v>2126</v>
      </c>
      <c r="F132" s="24" t="s">
        <v>1933</v>
      </c>
      <c r="G132" s="520" t="s">
        <v>2127</v>
      </c>
      <c r="H132" s="24" t="s">
        <v>2128</v>
      </c>
      <c r="I132" s="24" t="s">
        <v>1930</v>
      </c>
      <c r="J132" s="23" t="s">
        <v>2129</v>
      </c>
    </row>
    <row r="133" s="10" customFormat="1" ht="35" customHeight="1" spans="1:10">
      <c r="A133" s="23"/>
      <c r="B133" s="23"/>
      <c r="C133" s="23" t="s">
        <v>1924</v>
      </c>
      <c r="D133" s="23" t="s">
        <v>1924</v>
      </c>
      <c r="E133" s="23" t="s">
        <v>2130</v>
      </c>
      <c r="F133" s="24" t="s">
        <v>1933</v>
      </c>
      <c r="G133" s="520" t="s">
        <v>2131</v>
      </c>
      <c r="H133" s="24" t="s">
        <v>1974</v>
      </c>
      <c r="I133" s="24" t="s">
        <v>1930</v>
      </c>
      <c r="J133" s="23" t="s">
        <v>2132</v>
      </c>
    </row>
    <row r="134" s="10" customFormat="1" ht="35" customHeight="1" spans="1:10">
      <c r="A134" s="23"/>
      <c r="B134" s="23"/>
      <c r="C134" s="23" t="s">
        <v>1924</v>
      </c>
      <c r="D134" s="23" t="s">
        <v>1940</v>
      </c>
      <c r="E134" s="23" t="s">
        <v>1924</v>
      </c>
      <c r="F134" s="24"/>
      <c r="G134" s="24"/>
      <c r="H134" s="24"/>
      <c r="I134" s="24"/>
      <c r="J134" s="23"/>
    </row>
    <row r="135" s="10" customFormat="1" ht="35" customHeight="1" spans="1:10">
      <c r="A135" s="23"/>
      <c r="B135" s="23"/>
      <c r="C135" s="23" t="s">
        <v>1924</v>
      </c>
      <c r="D135" s="23" t="s">
        <v>1924</v>
      </c>
      <c r="E135" s="23" t="s">
        <v>2133</v>
      </c>
      <c r="F135" s="24" t="s">
        <v>1933</v>
      </c>
      <c r="G135" s="520" t="s">
        <v>2002</v>
      </c>
      <c r="H135" s="24" t="s">
        <v>1943</v>
      </c>
      <c r="I135" s="24" t="s">
        <v>1930</v>
      </c>
      <c r="J135" s="23" t="s">
        <v>2134</v>
      </c>
    </row>
    <row r="136" s="10" customFormat="1" ht="35" customHeight="1" spans="1:10">
      <c r="A136" s="23"/>
      <c r="B136" s="23"/>
      <c r="C136" s="23" t="s">
        <v>1924</v>
      </c>
      <c r="D136" s="23" t="s">
        <v>1924</v>
      </c>
      <c r="E136" s="23" t="s">
        <v>2135</v>
      </c>
      <c r="F136" s="24" t="s">
        <v>1946</v>
      </c>
      <c r="G136" s="520" t="s">
        <v>2136</v>
      </c>
      <c r="H136" s="24" t="s">
        <v>1943</v>
      </c>
      <c r="I136" s="24" t="s">
        <v>1930</v>
      </c>
      <c r="J136" s="23" t="s">
        <v>2137</v>
      </c>
    </row>
    <row r="137" s="10" customFormat="1" ht="35" customHeight="1" spans="1:10">
      <c r="A137" s="23"/>
      <c r="B137" s="23"/>
      <c r="C137" s="23" t="s">
        <v>1924</v>
      </c>
      <c r="D137" s="23" t="s">
        <v>1924</v>
      </c>
      <c r="E137" s="23" t="s">
        <v>2138</v>
      </c>
      <c r="F137" s="24" t="s">
        <v>1927</v>
      </c>
      <c r="G137" s="520" t="s">
        <v>2139</v>
      </c>
      <c r="H137" s="24" t="s">
        <v>2140</v>
      </c>
      <c r="I137" s="24" t="s">
        <v>1962</v>
      </c>
      <c r="J137" s="23" t="s">
        <v>2141</v>
      </c>
    </row>
    <row r="138" s="10" customFormat="1" ht="35" customHeight="1" spans="1:10">
      <c r="A138" s="23"/>
      <c r="B138" s="23"/>
      <c r="C138" s="23" t="s">
        <v>1924</v>
      </c>
      <c r="D138" s="23" t="s">
        <v>1951</v>
      </c>
      <c r="E138" s="23" t="s">
        <v>1924</v>
      </c>
      <c r="F138" s="24"/>
      <c r="G138" s="24"/>
      <c r="H138" s="24"/>
      <c r="I138" s="24"/>
      <c r="J138" s="23"/>
    </row>
    <row r="139" s="10" customFormat="1" ht="35" customHeight="1" spans="1:10">
      <c r="A139" s="23"/>
      <c r="B139" s="23"/>
      <c r="C139" s="23" t="s">
        <v>1924</v>
      </c>
      <c r="D139" s="23" t="s">
        <v>1924</v>
      </c>
      <c r="E139" s="23" t="s">
        <v>2142</v>
      </c>
      <c r="F139" s="24" t="s">
        <v>1927</v>
      </c>
      <c r="G139" s="520" t="s">
        <v>2143</v>
      </c>
      <c r="H139" s="24" t="s">
        <v>2144</v>
      </c>
      <c r="I139" s="24" t="s">
        <v>1930</v>
      </c>
      <c r="J139" s="23" t="s">
        <v>2145</v>
      </c>
    </row>
    <row r="140" s="10" customFormat="1" ht="35" customHeight="1" spans="1:10">
      <c r="A140" s="23"/>
      <c r="B140" s="23"/>
      <c r="C140" s="23" t="s">
        <v>1924</v>
      </c>
      <c r="D140" s="23" t="s">
        <v>1924</v>
      </c>
      <c r="E140" s="23" t="s">
        <v>2146</v>
      </c>
      <c r="F140" s="24" t="s">
        <v>1927</v>
      </c>
      <c r="G140" s="520" t="s">
        <v>2147</v>
      </c>
      <c r="H140" s="24" t="s">
        <v>2148</v>
      </c>
      <c r="I140" s="24" t="s">
        <v>1930</v>
      </c>
      <c r="J140" s="23" t="s">
        <v>2149</v>
      </c>
    </row>
    <row r="141" s="10" customFormat="1" ht="35" customHeight="1" spans="1:10">
      <c r="A141" s="23"/>
      <c r="B141" s="23"/>
      <c r="C141" s="23" t="s">
        <v>1958</v>
      </c>
      <c r="D141" s="23" t="s">
        <v>1924</v>
      </c>
      <c r="E141" s="23" t="s">
        <v>1924</v>
      </c>
      <c r="F141" s="24"/>
      <c r="G141" s="24"/>
      <c r="H141" s="24"/>
      <c r="I141" s="24"/>
      <c r="J141" s="23"/>
    </row>
    <row r="142" s="10" customFormat="1" ht="35" customHeight="1" spans="1:10">
      <c r="A142" s="23"/>
      <c r="B142" s="23"/>
      <c r="C142" s="23" t="s">
        <v>1924</v>
      </c>
      <c r="D142" s="23" t="s">
        <v>1959</v>
      </c>
      <c r="E142" s="23" t="s">
        <v>1924</v>
      </c>
      <c r="F142" s="24"/>
      <c r="G142" s="24"/>
      <c r="H142" s="24"/>
      <c r="I142" s="24"/>
      <c r="J142" s="23"/>
    </row>
    <row r="143" s="10" customFormat="1" ht="35" customHeight="1" spans="1:10">
      <c r="A143" s="23"/>
      <c r="B143" s="23"/>
      <c r="C143" s="23" t="s">
        <v>1924</v>
      </c>
      <c r="D143" s="23" t="s">
        <v>1924</v>
      </c>
      <c r="E143" s="23" t="s">
        <v>2150</v>
      </c>
      <c r="F143" s="24" t="s">
        <v>1933</v>
      </c>
      <c r="G143" s="520" t="s">
        <v>2123</v>
      </c>
      <c r="H143" s="24" t="s">
        <v>2124</v>
      </c>
      <c r="I143" s="24" t="s">
        <v>1930</v>
      </c>
      <c r="J143" s="23" t="s">
        <v>2151</v>
      </c>
    </row>
    <row r="144" s="10" customFormat="1" ht="35" customHeight="1" spans="1:10">
      <c r="A144" s="23"/>
      <c r="B144" s="23"/>
      <c r="C144" s="23" t="s">
        <v>1924</v>
      </c>
      <c r="D144" s="23" t="s">
        <v>1924</v>
      </c>
      <c r="E144" s="23" t="s">
        <v>2152</v>
      </c>
      <c r="F144" s="24" t="s">
        <v>1933</v>
      </c>
      <c r="G144" s="520" t="s">
        <v>2002</v>
      </c>
      <c r="H144" s="24" t="s">
        <v>1943</v>
      </c>
      <c r="I144" s="24" t="s">
        <v>1930</v>
      </c>
      <c r="J144" s="23" t="s">
        <v>2153</v>
      </c>
    </row>
    <row r="145" s="10" customFormat="1" ht="35" customHeight="1" spans="1:10">
      <c r="A145" s="23"/>
      <c r="B145" s="23"/>
      <c r="C145" s="23" t="s">
        <v>1964</v>
      </c>
      <c r="D145" s="23" t="s">
        <v>1924</v>
      </c>
      <c r="E145" s="23" t="s">
        <v>1924</v>
      </c>
      <c r="F145" s="24"/>
      <c r="G145" s="24"/>
      <c r="H145" s="24"/>
      <c r="I145" s="24"/>
      <c r="J145" s="23"/>
    </row>
    <row r="146" s="10" customFormat="1" ht="35" customHeight="1" spans="1:10">
      <c r="A146" s="23"/>
      <c r="B146" s="23"/>
      <c r="C146" s="23" t="s">
        <v>1924</v>
      </c>
      <c r="D146" s="23" t="s">
        <v>1965</v>
      </c>
      <c r="E146" s="23" t="s">
        <v>1924</v>
      </c>
      <c r="F146" s="24"/>
      <c r="G146" s="24"/>
      <c r="H146" s="24"/>
      <c r="I146" s="24"/>
      <c r="J146" s="23"/>
    </row>
    <row r="147" s="10" customFormat="1" ht="35" customHeight="1" spans="1:10">
      <c r="A147" s="23"/>
      <c r="B147" s="23"/>
      <c r="C147" s="23" t="s">
        <v>1924</v>
      </c>
      <c r="D147" s="23" t="s">
        <v>1924</v>
      </c>
      <c r="E147" s="23" t="s">
        <v>2154</v>
      </c>
      <c r="F147" s="24" t="s">
        <v>1933</v>
      </c>
      <c r="G147" s="520" t="s">
        <v>2079</v>
      </c>
      <c r="H147" s="24" t="s">
        <v>1943</v>
      </c>
      <c r="I147" s="24" t="s">
        <v>1930</v>
      </c>
      <c r="J147" s="23" t="s">
        <v>2155</v>
      </c>
    </row>
  </sheetData>
  <mergeCells count="1">
    <mergeCell ref="A2:J2"/>
  </mergeCells>
  <pageMargins left="0.751388888888889" right="0.751388888888889" top="1" bottom="1" header="0.507638888888889" footer="0.507638888888889"/>
  <pageSetup paperSize="9" scale="54" fitToHeight="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tabColor theme="2" tint="-0.25"/>
  </sheetPr>
  <dimension ref="A1:B13"/>
  <sheetViews>
    <sheetView topLeftCell="A3" workbookViewId="0">
      <selection activeCell="B4" sqref="B4"/>
    </sheetView>
  </sheetViews>
  <sheetFormatPr defaultColWidth="9" defaultRowHeight="13.5" outlineLevelCol="1"/>
  <cols>
    <col min="1" max="1" width="20.25" style="1" customWidth="1"/>
    <col min="2" max="2" width="64" style="2" customWidth="1"/>
    <col min="3" max="16384" width="9" style="1"/>
  </cols>
  <sheetData>
    <row r="1" ht="32" customHeight="1" spans="1:2">
      <c r="A1" s="3" t="s">
        <v>2156</v>
      </c>
      <c r="B1" s="4"/>
    </row>
    <row r="3" ht="40" customHeight="1" spans="1:2">
      <c r="A3" s="5" t="s">
        <v>2157</v>
      </c>
      <c r="B3" s="6" t="s">
        <v>2158</v>
      </c>
    </row>
    <row r="4" ht="101" customHeight="1" spans="1:2">
      <c r="A4" s="7" t="s">
        <v>2159</v>
      </c>
      <c r="B4" s="8" t="s">
        <v>2160</v>
      </c>
    </row>
    <row r="5" ht="87" customHeight="1" spans="1:2">
      <c r="A5" s="7" t="s">
        <v>2161</v>
      </c>
      <c r="B5" s="8" t="s">
        <v>2162</v>
      </c>
    </row>
    <row r="6" ht="125" customHeight="1" spans="1:2">
      <c r="A6" s="7" t="s">
        <v>2163</v>
      </c>
      <c r="B6" s="8" t="s">
        <v>2164</v>
      </c>
    </row>
    <row r="7" ht="54" spans="1:2">
      <c r="A7" s="7" t="s">
        <v>2165</v>
      </c>
      <c r="B7" s="8" t="s">
        <v>2166</v>
      </c>
    </row>
    <row r="8" ht="67.5" spans="1:2">
      <c r="A8" s="9" t="s">
        <v>2167</v>
      </c>
      <c r="B8" s="8" t="s">
        <v>2168</v>
      </c>
    </row>
    <row r="9" ht="67.5" spans="1:2">
      <c r="A9" s="9" t="s">
        <v>2169</v>
      </c>
      <c r="B9" s="8" t="s">
        <v>2170</v>
      </c>
    </row>
    <row r="10" ht="54" spans="1:2">
      <c r="A10" s="9" t="s">
        <v>2171</v>
      </c>
      <c r="B10" s="8" t="s">
        <v>2172</v>
      </c>
    </row>
    <row r="11" ht="67.5" spans="1:2">
      <c r="A11" s="9" t="s">
        <v>2173</v>
      </c>
      <c r="B11" s="8" t="s">
        <v>2174</v>
      </c>
    </row>
    <row r="12" ht="124" customHeight="1" spans="1:2">
      <c r="A12" s="9" t="s">
        <v>2175</v>
      </c>
      <c r="B12" s="8" t="s">
        <v>2176</v>
      </c>
    </row>
    <row r="13" ht="105" customHeight="1" spans="1:2">
      <c r="A13" s="9" t="s">
        <v>2177</v>
      </c>
      <c r="B13" s="8" t="s">
        <v>2178</v>
      </c>
    </row>
  </sheetData>
  <mergeCells count="1">
    <mergeCell ref="A1:B1"/>
  </mergeCells>
  <conditionalFormatting sqref="A6">
    <cfRule type="expression" dxfId="1" priority="1" stopIfTrue="1">
      <formula>"len($A:$A)=3"</formula>
    </cfRule>
  </conditionalFormatting>
  <conditionalFormatting sqref="A4:A5 A7">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theme="6" tint="0.6"/>
  </sheetPr>
  <dimension ref="A1:XFD1313"/>
  <sheetViews>
    <sheetView showGridLines="0" showZeros="0" tabSelected="1" view="pageBreakPreview" zoomScale="80" zoomScaleNormal="100" workbookViewId="0">
      <pane ySplit="3" topLeftCell="A906" activePane="bottomLeft" state="frozen"/>
      <selection/>
      <selection pane="bottomLeft" activeCell="B914" sqref="B914"/>
    </sheetView>
  </sheetViews>
  <sheetFormatPr defaultColWidth="9" defaultRowHeight="14.25"/>
  <cols>
    <col min="1" max="1" width="23.5" style="346" hidden="1" customWidth="1"/>
    <col min="2" max="2" width="58.6333333333333" style="346" customWidth="1"/>
    <col min="3" max="3" width="22.6333333333333" style="346" customWidth="1"/>
    <col min="4" max="4" width="22.6333333333333" style="426" customWidth="1"/>
    <col min="5" max="5" width="22.6333333333333" style="346" customWidth="1"/>
    <col min="6" max="6" width="4.38333333333333" style="275" hidden="1" customWidth="1"/>
    <col min="7" max="7" width="9" style="275" hidden="1" customWidth="1"/>
    <col min="8" max="8" width="11.1333333333333" style="275" customWidth="1"/>
    <col min="9" max="9" width="9.38333333333333" style="275"/>
    <col min="10" max="16384" width="9" style="275"/>
  </cols>
  <sheetData>
    <row r="1" s="422" customFormat="1" ht="45" customHeight="1" spans="1:16384">
      <c r="A1" s="427"/>
      <c r="B1" s="428" t="s">
        <v>110</v>
      </c>
      <c r="C1" s="428"/>
      <c r="D1" s="428"/>
      <c r="E1" s="428"/>
      <c r="XFD1" s="446"/>
    </row>
    <row r="2" s="216" customFormat="1" ht="20.1" customHeight="1" spans="1:16384">
      <c r="A2" s="323"/>
      <c r="B2" s="323"/>
      <c r="C2" s="429"/>
      <c r="D2" s="430"/>
      <c r="E2" s="429" t="s">
        <v>2</v>
      </c>
      <c r="XFD2" s="446"/>
    </row>
    <row r="3" s="423" customFormat="1" ht="45" customHeight="1" spans="1:8">
      <c r="A3" s="431" t="s">
        <v>3</v>
      </c>
      <c r="B3" s="432" t="s">
        <v>4</v>
      </c>
      <c r="C3" s="291" t="s">
        <v>106</v>
      </c>
      <c r="D3" s="289" t="s">
        <v>6</v>
      </c>
      <c r="E3" s="432" t="s">
        <v>107</v>
      </c>
      <c r="F3" s="433" t="s">
        <v>8</v>
      </c>
      <c r="G3" s="434" t="s">
        <v>111</v>
      </c>
      <c r="H3" s="434"/>
    </row>
    <row r="4" ht="36" customHeight="1" spans="1:8">
      <c r="A4" s="435" t="s">
        <v>46</v>
      </c>
      <c r="B4" s="208" t="s">
        <v>47</v>
      </c>
      <c r="C4" s="436">
        <f>SUM(C5,C17,C26,C37,C48,C59,C70,C78,C87,C100,C109,C120,C132,C139,C147,C153,C160,C167,C174,C181,C188,C196,C202,C208,C215,C230,C237,C243)</f>
        <v>33013</v>
      </c>
      <c r="D4" s="436">
        <f>SUM(D5,D17,D26,D37,D48,D59,D70,D78,D87,D100,D109,D120,D132,D139,D147,D153,D160,D167,D174,D181,D188,D196,D202,D208,D215,D230,D237,D243)</f>
        <v>27640</v>
      </c>
      <c r="E4" s="437">
        <f t="shared" ref="E4:E67" si="0">IFERROR(D4/C4-1,"")</f>
        <v>-0.163</v>
      </c>
      <c r="F4" s="438" t="str">
        <f t="shared" ref="F4:F67" si="1">IF(LEN(A4)=3,"是",IF(B4&lt;&gt;"",IF(SUM(C4:D4)&lt;&gt;0,"是","否"),"是"))</f>
        <v>是</v>
      </c>
      <c r="G4" s="282" t="str">
        <f t="shared" ref="G4:G67" si="2">IF(LEN(A4)=3,"类",IF(LEN(A4)=5,"款","项"))</f>
        <v>类</v>
      </c>
      <c r="H4" s="282"/>
    </row>
    <row r="5" ht="36" customHeight="1" spans="1:8">
      <c r="A5" s="439" t="s">
        <v>112</v>
      </c>
      <c r="B5" s="440" t="s">
        <v>113</v>
      </c>
      <c r="C5" s="436">
        <f>SUM(C6:C16)</f>
        <v>1000</v>
      </c>
      <c r="D5" s="436">
        <f>SUM(D6:D16)+1</f>
        <v>780</v>
      </c>
      <c r="E5" s="441">
        <f t="shared" si="0"/>
        <v>-0.22</v>
      </c>
      <c r="F5" s="438" t="str">
        <f t="shared" si="1"/>
        <v>是</v>
      </c>
      <c r="G5" s="282" t="str">
        <f t="shared" si="2"/>
        <v>款</v>
      </c>
      <c r="H5" s="282"/>
    </row>
    <row r="6" s="147" customFormat="1" ht="36" customHeight="1" spans="1:9">
      <c r="A6" s="442">
        <v>2010101</v>
      </c>
      <c r="B6" s="443" t="s">
        <v>114</v>
      </c>
      <c r="C6" s="369">
        <f>VLOOKUP(A6,'[3]02-1'!$A$1:$G$1271,4,FALSE)</f>
        <v>661</v>
      </c>
      <c r="D6" s="369">
        <v>475</v>
      </c>
      <c r="E6" s="444">
        <f t="shared" si="0"/>
        <v>-0.281</v>
      </c>
      <c r="F6" s="438" t="str">
        <f t="shared" si="1"/>
        <v>是</v>
      </c>
      <c r="G6" s="282" t="str">
        <f t="shared" si="2"/>
        <v>项</v>
      </c>
      <c r="H6" s="149"/>
      <c r="I6" s="275"/>
    </row>
    <row r="7" s="147" customFormat="1" ht="36" customHeight="1" spans="1:9">
      <c r="A7" s="442">
        <v>2010102</v>
      </c>
      <c r="B7" s="443" t="s">
        <v>115</v>
      </c>
      <c r="C7" s="369">
        <f>VLOOKUP(A7,'[3]02-1'!$A$1:$G$1271,4,FALSE)</f>
        <v>68</v>
      </c>
      <c r="D7" s="369">
        <v>36</v>
      </c>
      <c r="E7" s="444">
        <f t="shared" si="0"/>
        <v>-0.471</v>
      </c>
      <c r="F7" s="438" t="str">
        <f t="shared" si="1"/>
        <v>是</v>
      </c>
      <c r="G7" s="282" t="str">
        <f t="shared" si="2"/>
        <v>项</v>
      </c>
      <c r="H7" s="149"/>
      <c r="I7" s="275"/>
    </row>
    <row r="8" s="147" customFormat="1" ht="36" hidden="1" customHeight="1" spans="1:9">
      <c r="A8" s="442">
        <v>2010103</v>
      </c>
      <c r="B8" s="443" t="s">
        <v>116</v>
      </c>
      <c r="C8" s="369">
        <f>VLOOKUP(A8,'[3]02-1'!$A$1:$G$1271,4,FALSE)</f>
        <v>0</v>
      </c>
      <c r="D8" s="369"/>
      <c r="E8" s="444" t="str">
        <f t="shared" si="0"/>
        <v/>
      </c>
      <c r="F8" s="438" t="str">
        <f t="shared" si="1"/>
        <v>否</v>
      </c>
      <c r="G8" s="282" t="str">
        <f t="shared" si="2"/>
        <v>项</v>
      </c>
      <c r="H8" s="149"/>
      <c r="I8" s="275"/>
    </row>
    <row r="9" s="147" customFormat="1" ht="36" customHeight="1" spans="1:9">
      <c r="A9" s="442">
        <v>2010104</v>
      </c>
      <c r="B9" s="443" t="s">
        <v>117</v>
      </c>
      <c r="C9" s="369">
        <f>VLOOKUP(A9,'[3]02-1'!$A$1:$G$1271,4,FALSE)</f>
        <v>44</v>
      </c>
      <c r="D9" s="369">
        <v>30</v>
      </c>
      <c r="E9" s="444">
        <f t="shared" si="0"/>
        <v>-0.318</v>
      </c>
      <c r="F9" s="438" t="str">
        <f t="shared" si="1"/>
        <v>是</v>
      </c>
      <c r="G9" s="282" t="str">
        <f t="shared" si="2"/>
        <v>项</v>
      </c>
      <c r="H9" s="149"/>
      <c r="I9" s="275"/>
    </row>
    <row r="10" s="147" customFormat="1" ht="36" hidden="1" customHeight="1" spans="1:9">
      <c r="A10" s="442">
        <v>2010105</v>
      </c>
      <c r="B10" s="443" t="s">
        <v>118</v>
      </c>
      <c r="C10" s="369">
        <f>VLOOKUP(A10,'[3]02-1'!$A$1:$G$1271,4,FALSE)</f>
        <v>0</v>
      </c>
      <c r="D10" s="369"/>
      <c r="E10" s="444" t="str">
        <f t="shared" si="0"/>
        <v/>
      </c>
      <c r="F10" s="438" t="str">
        <f t="shared" si="1"/>
        <v>否</v>
      </c>
      <c r="G10" s="282" t="str">
        <f t="shared" si="2"/>
        <v>项</v>
      </c>
      <c r="H10" s="149"/>
      <c r="I10" s="275"/>
    </row>
    <row r="11" s="147" customFormat="1" ht="36" hidden="1" customHeight="1" spans="1:9">
      <c r="A11" s="442">
        <v>2010106</v>
      </c>
      <c r="B11" s="443" t="s">
        <v>119</v>
      </c>
      <c r="C11" s="369">
        <f>VLOOKUP(A11,'[3]02-1'!$A$1:$G$1271,4,FALSE)</f>
        <v>0</v>
      </c>
      <c r="D11" s="369"/>
      <c r="E11" s="444" t="str">
        <f t="shared" si="0"/>
        <v/>
      </c>
      <c r="F11" s="438" t="str">
        <f t="shared" si="1"/>
        <v>否</v>
      </c>
      <c r="G11" s="282" t="str">
        <f t="shared" si="2"/>
        <v>项</v>
      </c>
      <c r="H11" s="149"/>
      <c r="I11" s="275"/>
    </row>
    <row r="12" s="147" customFormat="1" ht="36" hidden="1" customHeight="1" spans="1:9">
      <c r="A12" s="442">
        <v>2010107</v>
      </c>
      <c r="B12" s="443" t="s">
        <v>120</v>
      </c>
      <c r="C12" s="369">
        <f>VLOOKUP(A12,'[3]02-1'!$A$1:$G$1271,4,FALSE)</f>
        <v>0</v>
      </c>
      <c r="D12" s="369"/>
      <c r="E12" s="444" t="str">
        <f t="shared" si="0"/>
        <v/>
      </c>
      <c r="F12" s="438" t="str">
        <f t="shared" si="1"/>
        <v>否</v>
      </c>
      <c r="G12" s="282" t="str">
        <f t="shared" si="2"/>
        <v>项</v>
      </c>
      <c r="H12" s="149"/>
      <c r="I12" s="275"/>
    </row>
    <row r="13" s="147" customFormat="1" ht="36" customHeight="1" spans="1:9">
      <c r="A13" s="442">
        <v>2010108</v>
      </c>
      <c r="B13" s="443" t="s">
        <v>121</v>
      </c>
      <c r="C13" s="369">
        <f>VLOOKUP(A13,'[3]02-1'!$A$1:$G$1271,4,FALSE)</f>
        <v>195</v>
      </c>
      <c r="D13" s="369">
        <v>206</v>
      </c>
      <c r="E13" s="444">
        <f t="shared" si="0"/>
        <v>0.056</v>
      </c>
      <c r="F13" s="438" t="str">
        <f t="shared" si="1"/>
        <v>是</v>
      </c>
      <c r="G13" s="282" t="str">
        <f t="shared" si="2"/>
        <v>项</v>
      </c>
      <c r="H13" s="149"/>
      <c r="I13" s="275"/>
    </row>
    <row r="14" s="147" customFormat="1" ht="36" hidden="1" customHeight="1" spans="1:9">
      <c r="A14" s="442">
        <v>2010109</v>
      </c>
      <c r="B14" s="443" t="s">
        <v>122</v>
      </c>
      <c r="C14" s="369">
        <f>VLOOKUP(A14,'[3]02-1'!$A$1:$G$1271,4,FALSE)</f>
        <v>0</v>
      </c>
      <c r="D14" s="369"/>
      <c r="E14" s="444" t="str">
        <f t="shared" si="0"/>
        <v/>
      </c>
      <c r="F14" s="438" t="str">
        <f t="shared" si="1"/>
        <v>否</v>
      </c>
      <c r="G14" s="282" t="str">
        <f t="shared" si="2"/>
        <v>项</v>
      </c>
      <c r="H14" s="149"/>
      <c r="I14" s="275"/>
    </row>
    <row r="15" s="147" customFormat="1" ht="36" customHeight="1" spans="1:9">
      <c r="A15" s="442">
        <v>2010150</v>
      </c>
      <c r="B15" s="443" t="s">
        <v>123</v>
      </c>
      <c r="C15" s="369">
        <f>VLOOKUP(A15,'[3]02-1'!$A$1:$G$1271,4,FALSE)</f>
        <v>32</v>
      </c>
      <c r="D15" s="369">
        <v>32</v>
      </c>
      <c r="E15" s="444">
        <f t="shared" si="0"/>
        <v>0</v>
      </c>
      <c r="F15" s="438" t="str">
        <f t="shared" si="1"/>
        <v>是</v>
      </c>
      <c r="G15" s="282" t="str">
        <f t="shared" si="2"/>
        <v>项</v>
      </c>
      <c r="H15" s="149"/>
      <c r="I15" s="275"/>
    </row>
    <row r="16" s="147" customFormat="1" ht="36" hidden="1" customHeight="1" spans="1:9">
      <c r="A16" s="442">
        <v>2010199</v>
      </c>
      <c r="B16" s="443" t="s">
        <v>124</v>
      </c>
      <c r="C16" s="369">
        <f>VLOOKUP(A16,'[3]02-1'!$A$1:$G$1271,4,FALSE)</f>
        <v>0</v>
      </c>
      <c r="D16" s="369"/>
      <c r="E16" s="444" t="str">
        <f t="shared" si="0"/>
        <v/>
      </c>
      <c r="F16" s="438" t="str">
        <f t="shared" si="1"/>
        <v>否</v>
      </c>
      <c r="G16" s="282" t="str">
        <f t="shared" si="2"/>
        <v>项</v>
      </c>
      <c r="H16" s="149"/>
      <c r="I16" s="275"/>
    </row>
    <row r="17" ht="36" customHeight="1" spans="1:8">
      <c r="A17" s="442">
        <v>20102</v>
      </c>
      <c r="B17" s="440" t="s">
        <v>125</v>
      </c>
      <c r="C17" s="436">
        <f>SUM(C18:C25)</f>
        <v>725</v>
      </c>
      <c r="D17" s="436">
        <f>SUM(D18:D25)</f>
        <v>693</v>
      </c>
      <c r="E17" s="441">
        <f t="shared" si="0"/>
        <v>-0.044</v>
      </c>
      <c r="F17" s="438" t="str">
        <f t="shared" si="1"/>
        <v>是</v>
      </c>
      <c r="G17" s="282" t="str">
        <f t="shared" si="2"/>
        <v>款</v>
      </c>
      <c r="H17" s="282"/>
    </row>
    <row r="18" s="147" customFormat="1" ht="36" customHeight="1" spans="1:9">
      <c r="A18" s="442">
        <v>2010201</v>
      </c>
      <c r="B18" s="443" t="s">
        <v>114</v>
      </c>
      <c r="C18" s="369">
        <f>VLOOKUP(A18,'[3]02-1'!$A$1:$G$1271,4,FALSE)</f>
        <v>599</v>
      </c>
      <c r="D18" s="369">
        <v>548</v>
      </c>
      <c r="E18" s="444">
        <f t="shared" si="0"/>
        <v>-0.085</v>
      </c>
      <c r="F18" s="438" t="str">
        <f t="shared" si="1"/>
        <v>是</v>
      </c>
      <c r="G18" s="282" t="str">
        <f t="shared" si="2"/>
        <v>项</v>
      </c>
      <c r="H18" s="149"/>
      <c r="I18" s="275"/>
    </row>
    <row r="19" s="147" customFormat="1" ht="36" hidden="1" customHeight="1" spans="1:9">
      <c r="A19" s="442">
        <v>2010202</v>
      </c>
      <c r="B19" s="443" t="s">
        <v>115</v>
      </c>
      <c r="C19" s="369">
        <f>VLOOKUP(A19,'[3]02-1'!$A$1:$G$1271,4,FALSE)</f>
        <v>0</v>
      </c>
      <c r="D19" s="369"/>
      <c r="E19" s="444" t="str">
        <f t="shared" si="0"/>
        <v/>
      </c>
      <c r="F19" s="438" t="str">
        <f t="shared" si="1"/>
        <v>否</v>
      </c>
      <c r="G19" s="282" t="str">
        <f t="shared" si="2"/>
        <v>项</v>
      </c>
      <c r="H19" s="149"/>
      <c r="I19" s="275"/>
    </row>
    <row r="20" s="147" customFormat="1" ht="36" hidden="1" customHeight="1" spans="1:9">
      <c r="A20" s="442">
        <v>2010203</v>
      </c>
      <c r="B20" s="443" t="s">
        <v>116</v>
      </c>
      <c r="C20" s="369">
        <f>VLOOKUP(A20,'[3]02-1'!$A$1:$G$1271,4,FALSE)</f>
        <v>0</v>
      </c>
      <c r="D20" s="369"/>
      <c r="E20" s="444" t="str">
        <f t="shared" si="0"/>
        <v/>
      </c>
      <c r="F20" s="438" t="str">
        <f t="shared" si="1"/>
        <v>否</v>
      </c>
      <c r="G20" s="282" t="str">
        <f t="shared" si="2"/>
        <v>项</v>
      </c>
      <c r="H20" s="149"/>
      <c r="I20" s="275"/>
    </row>
    <row r="21" s="147" customFormat="1" ht="36" customHeight="1" spans="1:9">
      <c r="A21" s="442">
        <v>2010204</v>
      </c>
      <c r="B21" s="443" t="s">
        <v>126</v>
      </c>
      <c r="C21" s="369">
        <f>VLOOKUP(A21,'[3]02-1'!$A$1:$G$1271,4,FALSE)</f>
        <v>40</v>
      </c>
      <c r="D21" s="369">
        <v>30</v>
      </c>
      <c r="E21" s="444">
        <f t="shared" si="0"/>
        <v>-0.25</v>
      </c>
      <c r="F21" s="438" t="str">
        <f t="shared" si="1"/>
        <v>是</v>
      </c>
      <c r="G21" s="282" t="str">
        <f t="shared" si="2"/>
        <v>项</v>
      </c>
      <c r="H21" s="149"/>
      <c r="I21" s="275"/>
    </row>
    <row r="22" s="147" customFormat="1" ht="36" customHeight="1" spans="1:9">
      <c r="A22" s="442">
        <v>2010205</v>
      </c>
      <c r="B22" s="443" t="s">
        <v>127</v>
      </c>
      <c r="C22" s="369">
        <f>VLOOKUP(A22,'[3]02-1'!$A$1:$G$1271,4,FALSE)</f>
        <v>40</v>
      </c>
      <c r="D22" s="369">
        <v>5</v>
      </c>
      <c r="E22" s="444">
        <f t="shared" si="0"/>
        <v>-0.875</v>
      </c>
      <c r="F22" s="438" t="str">
        <f t="shared" si="1"/>
        <v>是</v>
      </c>
      <c r="G22" s="282" t="str">
        <f t="shared" si="2"/>
        <v>项</v>
      </c>
      <c r="H22" s="149"/>
      <c r="I22" s="275"/>
    </row>
    <row r="23" s="147" customFormat="1" ht="36" hidden="1" customHeight="1" spans="1:9">
      <c r="A23" s="442">
        <v>2010206</v>
      </c>
      <c r="B23" s="443" t="s">
        <v>128</v>
      </c>
      <c r="C23" s="369">
        <f>VLOOKUP(A23,'[3]02-1'!$A$1:$G$1271,4,FALSE)</f>
        <v>0</v>
      </c>
      <c r="D23" s="369"/>
      <c r="E23" s="444" t="str">
        <f t="shared" si="0"/>
        <v/>
      </c>
      <c r="F23" s="438" t="str">
        <f t="shared" si="1"/>
        <v>否</v>
      </c>
      <c r="G23" s="282" t="str">
        <f t="shared" si="2"/>
        <v>项</v>
      </c>
      <c r="H23" s="149"/>
      <c r="I23" s="275"/>
    </row>
    <row r="24" s="147" customFormat="1" ht="36" hidden="1" customHeight="1" spans="1:9">
      <c r="A24" s="442">
        <v>2010250</v>
      </c>
      <c r="B24" s="443" t="s">
        <v>123</v>
      </c>
      <c r="C24" s="369">
        <f>VLOOKUP(A24,'[3]02-1'!$A$1:$G$1271,4,FALSE)</f>
        <v>0</v>
      </c>
      <c r="D24" s="369"/>
      <c r="E24" s="444" t="str">
        <f t="shared" si="0"/>
        <v/>
      </c>
      <c r="F24" s="438" t="str">
        <f t="shared" si="1"/>
        <v>否</v>
      </c>
      <c r="G24" s="282" t="str">
        <f t="shared" si="2"/>
        <v>项</v>
      </c>
      <c r="H24" s="149"/>
      <c r="I24" s="275"/>
    </row>
    <row r="25" s="147" customFormat="1" ht="36" customHeight="1" spans="1:9">
      <c r="A25" s="442">
        <v>2010299</v>
      </c>
      <c r="B25" s="443" t="s">
        <v>129</v>
      </c>
      <c r="C25" s="369">
        <f>VLOOKUP(A25,'[3]02-1'!$A$1:$G$1271,4,FALSE)</f>
        <v>46</v>
      </c>
      <c r="D25" s="369">
        <v>110</v>
      </c>
      <c r="E25" s="444">
        <f t="shared" si="0"/>
        <v>1.391</v>
      </c>
      <c r="F25" s="438" t="str">
        <f t="shared" si="1"/>
        <v>是</v>
      </c>
      <c r="G25" s="282" t="str">
        <f t="shared" si="2"/>
        <v>项</v>
      </c>
      <c r="H25" s="149"/>
      <c r="I25" s="275"/>
    </row>
    <row r="26" ht="36" customHeight="1" spans="1:8">
      <c r="A26" s="442">
        <v>20103</v>
      </c>
      <c r="B26" s="440" t="s">
        <v>130</v>
      </c>
      <c r="C26" s="436">
        <f>SUM(C27:C36)</f>
        <v>11242</v>
      </c>
      <c r="D26" s="436">
        <f>SUM(D27:D36)</f>
        <v>10576</v>
      </c>
      <c r="E26" s="441">
        <f t="shared" si="0"/>
        <v>-0.059</v>
      </c>
      <c r="F26" s="438" t="str">
        <f t="shared" si="1"/>
        <v>是</v>
      </c>
      <c r="G26" s="282" t="str">
        <f t="shared" si="2"/>
        <v>款</v>
      </c>
      <c r="H26" s="282"/>
    </row>
    <row r="27" s="147" customFormat="1" ht="36" customHeight="1" spans="1:9">
      <c r="A27" s="442">
        <v>2010301</v>
      </c>
      <c r="B27" s="443" t="s">
        <v>114</v>
      </c>
      <c r="C27" s="369">
        <f>VLOOKUP(A27,'[3]02-1'!$A$1:$G$1271,4,FALSE)</f>
        <v>5852</v>
      </c>
      <c r="D27" s="369">
        <v>5489</v>
      </c>
      <c r="E27" s="444">
        <f t="shared" si="0"/>
        <v>-0.062</v>
      </c>
      <c r="F27" s="438" t="str">
        <f t="shared" si="1"/>
        <v>是</v>
      </c>
      <c r="G27" s="282" t="str">
        <f t="shared" si="2"/>
        <v>项</v>
      </c>
      <c r="H27" s="149"/>
      <c r="I27" s="275"/>
    </row>
    <row r="28" s="147" customFormat="1" ht="36" customHeight="1" spans="1:9">
      <c r="A28" s="442">
        <v>2010302</v>
      </c>
      <c r="B28" s="443" t="s">
        <v>115</v>
      </c>
      <c r="C28" s="369">
        <f>VLOOKUP(A28,'[3]02-1'!$A$1:$G$1271,4,FALSE)</f>
        <v>3237</v>
      </c>
      <c r="D28" s="369">
        <v>2664</v>
      </c>
      <c r="E28" s="444">
        <f t="shared" si="0"/>
        <v>-0.177</v>
      </c>
      <c r="F28" s="438" t="str">
        <f t="shared" si="1"/>
        <v>是</v>
      </c>
      <c r="G28" s="282" t="str">
        <f t="shared" si="2"/>
        <v>项</v>
      </c>
      <c r="H28" s="149"/>
      <c r="I28" s="275"/>
    </row>
    <row r="29" s="147" customFormat="1" ht="36" hidden="1" customHeight="1" spans="1:9">
      <c r="A29" s="442">
        <v>2010303</v>
      </c>
      <c r="B29" s="443" t="s">
        <v>116</v>
      </c>
      <c r="C29" s="369">
        <f>VLOOKUP(A29,'[3]02-1'!$A$1:$G$1271,4,FALSE)</f>
        <v>0</v>
      </c>
      <c r="D29" s="369"/>
      <c r="E29" s="444" t="str">
        <f t="shared" si="0"/>
        <v/>
      </c>
      <c r="F29" s="438" t="str">
        <f t="shared" si="1"/>
        <v>否</v>
      </c>
      <c r="G29" s="282" t="str">
        <f t="shared" si="2"/>
        <v>项</v>
      </c>
      <c r="H29" s="149"/>
      <c r="I29" s="275"/>
    </row>
    <row r="30" s="147" customFormat="1" ht="36" hidden="1" customHeight="1" spans="1:9">
      <c r="A30" s="442">
        <v>2010304</v>
      </c>
      <c r="B30" s="443" t="s">
        <v>131</v>
      </c>
      <c r="C30" s="369">
        <f>VLOOKUP(A30,'[3]02-1'!$A$1:$G$1271,4,FALSE)</f>
        <v>0</v>
      </c>
      <c r="D30" s="369"/>
      <c r="E30" s="444" t="str">
        <f t="shared" si="0"/>
        <v/>
      </c>
      <c r="F30" s="438" t="str">
        <f t="shared" si="1"/>
        <v>否</v>
      </c>
      <c r="G30" s="282" t="str">
        <f t="shared" si="2"/>
        <v>项</v>
      </c>
      <c r="H30" s="149"/>
      <c r="I30" s="275"/>
    </row>
    <row r="31" s="147" customFormat="1" ht="36" hidden="1" customHeight="1" spans="1:9">
      <c r="A31" s="442">
        <v>2010305</v>
      </c>
      <c r="B31" s="443" t="s">
        <v>132</v>
      </c>
      <c r="C31" s="369">
        <f>VLOOKUP(A31,'[3]02-1'!$A$1:$G$1271,4,FALSE)</f>
        <v>0</v>
      </c>
      <c r="D31" s="369"/>
      <c r="E31" s="444" t="str">
        <f t="shared" si="0"/>
        <v/>
      </c>
      <c r="F31" s="438" t="str">
        <f t="shared" si="1"/>
        <v>否</v>
      </c>
      <c r="G31" s="282" t="str">
        <f t="shared" si="2"/>
        <v>项</v>
      </c>
      <c r="H31" s="149"/>
      <c r="I31" s="275"/>
    </row>
    <row r="32" s="147" customFormat="1" ht="36" hidden="1" customHeight="1" spans="1:9">
      <c r="A32" s="442">
        <v>2010306</v>
      </c>
      <c r="B32" s="443" t="s">
        <v>133</v>
      </c>
      <c r="C32" s="369">
        <f>VLOOKUP(A32,'[3]02-1'!$A$1:$G$1271,4,FALSE)</f>
        <v>0</v>
      </c>
      <c r="D32" s="369"/>
      <c r="E32" s="444" t="str">
        <f t="shared" si="0"/>
        <v/>
      </c>
      <c r="F32" s="438" t="str">
        <f t="shared" si="1"/>
        <v>否</v>
      </c>
      <c r="G32" s="282" t="str">
        <f t="shared" si="2"/>
        <v>项</v>
      </c>
      <c r="H32" s="149"/>
      <c r="I32" s="275"/>
    </row>
    <row r="33" s="147" customFormat="1" ht="36" customHeight="1" spans="1:9">
      <c r="A33" s="442">
        <v>2010308</v>
      </c>
      <c r="B33" s="443" t="s">
        <v>134</v>
      </c>
      <c r="C33" s="369">
        <f>VLOOKUP(A33,'[3]02-1'!$A$1:$G$1271,4,FALSE)</f>
        <v>69</v>
      </c>
      <c r="D33" s="369"/>
      <c r="E33" s="444">
        <f t="shared" si="0"/>
        <v>-1</v>
      </c>
      <c r="F33" s="438" t="str">
        <f t="shared" si="1"/>
        <v>是</v>
      </c>
      <c r="G33" s="282" t="str">
        <f t="shared" si="2"/>
        <v>项</v>
      </c>
      <c r="H33" s="149"/>
      <c r="I33" s="275"/>
    </row>
    <row r="34" s="147" customFormat="1" ht="36" hidden="1" customHeight="1" spans="1:9">
      <c r="A34" s="442">
        <v>2010309</v>
      </c>
      <c r="B34" s="443" t="s">
        <v>135</v>
      </c>
      <c r="C34" s="369">
        <f>VLOOKUP(A34,'[3]02-1'!$A$1:$G$1271,4,FALSE)</f>
        <v>0</v>
      </c>
      <c r="D34" s="369"/>
      <c r="E34" s="444" t="str">
        <f t="shared" si="0"/>
        <v/>
      </c>
      <c r="F34" s="438" t="str">
        <f t="shared" si="1"/>
        <v>否</v>
      </c>
      <c r="G34" s="282" t="str">
        <f t="shared" si="2"/>
        <v>项</v>
      </c>
      <c r="H34" s="149"/>
      <c r="I34" s="275"/>
    </row>
    <row r="35" s="147" customFormat="1" ht="36" customHeight="1" spans="1:9">
      <c r="A35" s="442">
        <v>2010350</v>
      </c>
      <c r="B35" s="443" t="s">
        <v>123</v>
      </c>
      <c r="C35" s="369">
        <f>VLOOKUP(A35,'[3]02-1'!$A$1:$G$1271,4,FALSE)</f>
        <v>380</v>
      </c>
      <c r="D35" s="369">
        <v>927</v>
      </c>
      <c r="E35" s="444">
        <f t="shared" si="0"/>
        <v>1.439</v>
      </c>
      <c r="F35" s="438" t="str">
        <f t="shared" si="1"/>
        <v>是</v>
      </c>
      <c r="G35" s="282" t="str">
        <f t="shared" si="2"/>
        <v>项</v>
      </c>
      <c r="H35" s="149"/>
      <c r="I35" s="275"/>
    </row>
    <row r="36" s="147" customFormat="1" ht="36" customHeight="1" spans="1:9">
      <c r="A36" s="445">
        <v>2010399</v>
      </c>
      <c r="B36" s="443" t="s">
        <v>136</v>
      </c>
      <c r="C36" s="369">
        <f>VLOOKUP(A36,'[3]02-1'!$A$1:$G$1271,4,FALSE)</f>
        <v>1704</v>
      </c>
      <c r="D36" s="369">
        <v>1496</v>
      </c>
      <c r="E36" s="444">
        <f t="shared" si="0"/>
        <v>-0.122</v>
      </c>
      <c r="F36" s="438" t="str">
        <f t="shared" si="1"/>
        <v>是</v>
      </c>
      <c r="G36" s="282" t="str">
        <f t="shared" si="2"/>
        <v>项</v>
      </c>
      <c r="H36" s="149"/>
      <c r="I36" s="275"/>
    </row>
    <row r="37" ht="36" customHeight="1" spans="1:8">
      <c r="A37" s="442">
        <v>20104</v>
      </c>
      <c r="B37" s="440" t="s">
        <v>137</v>
      </c>
      <c r="C37" s="436">
        <f>SUM(C38:C47)</f>
        <v>1344</v>
      </c>
      <c r="D37" s="436">
        <f>SUM(D38:D47)</f>
        <v>1215</v>
      </c>
      <c r="E37" s="441">
        <f t="shared" si="0"/>
        <v>-0.096</v>
      </c>
      <c r="F37" s="438" t="str">
        <f t="shared" si="1"/>
        <v>是</v>
      </c>
      <c r="G37" s="282" t="str">
        <f t="shared" si="2"/>
        <v>款</v>
      </c>
      <c r="H37" s="282"/>
    </row>
    <row r="38" s="147" customFormat="1" ht="36" customHeight="1" spans="1:9">
      <c r="A38" s="442">
        <v>2010401</v>
      </c>
      <c r="B38" s="443" t="s">
        <v>114</v>
      </c>
      <c r="C38" s="369">
        <f>VLOOKUP(A38,'[3]02-1'!$A$1:$G$1271,4,FALSE)</f>
        <v>1000</v>
      </c>
      <c r="D38" s="369">
        <v>899</v>
      </c>
      <c r="E38" s="444">
        <f t="shared" si="0"/>
        <v>-0.101</v>
      </c>
      <c r="F38" s="438" t="str">
        <f t="shared" si="1"/>
        <v>是</v>
      </c>
      <c r="G38" s="282" t="str">
        <f t="shared" si="2"/>
        <v>项</v>
      </c>
      <c r="H38" s="149"/>
      <c r="I38" s="275"/>
    </row>
    <row r="39" s="147" customFormat="1" ht="36" customHeight="1" spans="1:9">
      <c r="A39" s="442">
        <v>2010402</v>
      </c>
      <c r="B39" s="443" t="s">
        <v>115</v>
      </c>
      <c r="C39" s="369">
        <f>VLOOKUP(A39,'[3]02-1'!$A$1:$G$1271,4,FALSE)</f>
        <v>120</v>
      </c>
      <c r="D39" s="369">
        <v>116</v>
      </c>
      <c r="E39" s="444">
        <f t="shared" si="0"/>
        <v>-0.033</v>
      </c>
      <c r="F39" s="438" t="str">
        <f t="shared" si="1"/>
        <v>是</v>
      </c>
      <c r="G39" s="282" t="str">
        <f t="shared" si="2"/>
        <v>项</v>
      </c>
      <c r="H39" s="149"/>
      <c r="I39" s="275"/>
    </row>
    <row r="40" s="147" customFormat="1" ht="36" hidden="1" customHeight="1" spans="1:9">
      <c r="A40" s="442">
        <v>2010403</v>
      </c>
      <c r="B40" s="443" t="s">
        <v>116</v>
      </c>
      <c r="C40" s="369">
        <f>VLOOKUP(A40,'[3]02-1'!$A$1:$G$1271,4,FALSE)</f>
        <v>0</v>
      </c>
      <c r="D40" s="369"/>
      <c r="E40" s="444" t="str">
        <f t="shared" si="0"/>
        <v/>
      </c>
      <c r="F40" s="438" t="str">
        <f t="shared" si="1"/>
        <v>否</v>
      </c>
      <c r="G40" s="282" t="str">
        <f t="shared" si="2"/>
        <v>项</v>
      </c>
      <c r="H40" s="149"/>
      <c r="I40" s="275"/>
    </row>
    <row r="41" s="147" customFormat="1" ht="36" customHeight="1" spans="1:9">
      <c r="A41" s="442">
        <v>2010404</v>
      </c>
      <c r="B41" s="443" t="s">
        <v>138</v>
      </c>
      <c r="C41" s="369">
        <f>VLOOKUP(A41,'[3]02-1'!$A$1:$G$1271,4,FALSE)</f>
        <v>15</v>
      </c>
      <c r="D41" s="369"/>
      <c r="E41" s="444">
        <f t="shared" si="0"/>
        <v>-1</v>
      </c>
      <c r="F41" s="438" t="str">
        <f t="shared" si="1"/>
        <v>是</v>
      </c>
      <c r="G41" s="282" t="str">
        <f t="shared" si="2"/>
        <v>项</v>
      </c>
      <c r="H41" s="149"/>
      <c r="I41" s="275"/>
    </row>
    <row r="42" s="147" customFormat="1" ht="36" hidden="1" customHeight="1" spans="1:9">
      <c r="A42" s="442">
        <v>2010405</v>
      </c>
      <c r="B42" s="443" t="s">
        <v>139</v>
      </c>
      <c r="C42" s="369">
        <f>VLOOKUP(A42,'[3]02-1'!$A$1:$G$1271,4,FALSE)</f>
        <v>0</v>
      </c>
      <c r="D42" s="369"/>
      <c r="E42" s="444" t="str">
        <f t="shared" si="0"/>
        <v/>
      </c>
      <c r="F42" s="438" t="str">
        <f t="shared" si="1"/>
        <v>否</v>
      </c>
      <c r="G42" s="282" t="str">
        <f t="shared" si="2"/>
        <v>项</v>
      </c>
      <c r="H42" s="149"/>
      <c r="I42" s="275"/>
    </row>
    <row r="43" s="147" customFormat="1" ht="36" hidden="1" customHeight="1" spans="1:9">
      <c r="A43" s="442">
        <v>2010406</v>
      </c>
      <c r="B43" s="443" t="s">
        <v>140</v>
      </c>
      <c r="C43" s="369">
        <f>VLOOKUP(A43,'[3]02-1'!$A$1:$G$1271,4,FALSE)</f>
        <v>0</v>
      </c>
      <c r="D43" s="369"/>
      <c r="E43" s="444" t="str">
        <f t="shared" si="0"/>
        <v/>
      </c>
      <c r="F43" s="438" t="str">
        <f t="shared" si="1"/>
        <v>否</v>
      </c>
      <c r="G43" s="282" t="str">
        <f t="shared" si="2"/>
        <v>项</v>
      </c>
      <c r="H43" s="149"/>
      <c r="I43" s="275"/>
    </row>
    <row r="44" s="147" customFormat="1" ht="36" hidden="1" customHeight="1" spans="1:9">
      <c r="A44" s="442">
        <v>2010407</v>
      </c>
      <c r="B44" s="443" t="s">
        <v>141</v>
      </c>
      <c r="C44" s="369">
        <f>VLOOKUP(A44,'[3]02-1'!$A$1:$G$1271,4,FALSE)</f>
        <v>0</v>
      </c>
      <c r="D44" s="369"/>
      <c r="E44" s="444" t="str">
        <f t="shared" si="0"/>
        <v/>
      </c>
      <c r="F44" s="438" t="str">
        <f t="shared" si="1"/>
        <v>否</v>
      </c>
      <c r="G44" s="282" t="str">
        <f t="shared" si="2"/>
        <v>项</v>
      </c>
      <c r="H44" s="149"/>
      <c r="I44" s="275"/>
    </row>
    <row r="45" s="147" customFormat="1" ht="36" customHeight="1" spans="1:9">
      <c r="A45" s="442">
        <v>2010408</v>
      </c>
      <c r="B45" s="443" t="s">
        <v>142</v>
      </c>
      <c r="C45" s="369">
        <f>VLOOKUP(A45,'[3]02-1'!$A$1:$G$1271,4,FALSE)</f>
        <v>15</v>
      </c>
      <c r="D45" s="369">
        <v>15</v>
      </c>
      <c r="E45" s="444">
        <f t="shared" si="0"/>
        <v>0</v>
      </c>
      <c r="F45" s="438" t="str">
        <f t="shared" si="1"/>
        <v>是</v>
      </c>
      <c r="G45" s="282" t="str">
        <f t="shared" si="2"/>
        <v>项</v>
      </c>
      <c r="H45" s="149"/>
      <c r="I45" s="275"/>
    </row>
    <row r="46" s="147" customFormat="1" ht="36" customHeight="1" spans="1:9">
      <c r="A46" s="442">
        <v>2010450</v>
      </c>
      <c r="B46" s="443" t="s">
        <v>123</v>
      </c>
      <c r="C46" s="369">
        <f>VLOOKUP(A46,'[3]02-1'!$A$1:$G$1271,4,FALSE)</f>
        <v>178</v>
      </c>
      <c r="D46" s="369">
        <v>178</v>
      </c>
      <c r="E46" s="444">
        <f t="shared" si="0"/>
        <v>0</v>
      </c>
      <c r="F46" s="438" t="str">
        <f t="shared" si="1"/>
        <v>是</v>
      </c>
      <c r="G46" s="282" t="str">
        <f t="shared" si="2"/>
        <v>项</v>
      </c>
      <c r="H46" s="149"/>
      <c r="I46" s="275"/>
    </row>
    <row r="47" s="147" customFormat="1" ht="36" customHeight="1" spans="1:9">
      <c r="A47" s="442">
        <v>2010499</v>
      </c>
      <c r="B47" s="443" t="s">
        <v>143</v>
      </c>
      <c r="C47" s="369">
        <f>VLOOKUP(A47,'[3]02-1'!$A$1:$G$1271,4,FALSE)</f>
        <v>16</v>
      </c>
      <c r="D47" s="369">
        <v>7</v>
      </c>
      <c r="E47" s="444">
        <f t="shared" si="0"/>
        <v>-0.563</v>
      </c>
      <c r="F47" s="438" t="str">
        <f t="shared" si="1"/>
        <v>是</v>
      </c>
      <c r="G47" s="282" t="str">
        <f t="shared" si="2"/>
        <v>项</v>
      </c>
      <c r="H47" s="149"/>
      <c r="I47" s="275"/>
    </row>
    <row r="48" ht="36" customHeight="1" spans="1:8">
      <c r="A48" s="442">
        <v>20105</v>
      </c>
      <c r="B48" s="440" t="s">
        <v>144</v>
      </c>
      <c r="C48" s="436">
        <f>SUM(C49:C58)</f>
        <v>901</v>
      </c>
      <c r="D48" s="436">
        <f>SUM(D49:D58)</f>
        <v>985</v>
      </c>
      <c r="E48" s="441">
        <f t="shared" si="0"/>
        <v>0.093</v>
      </c>
      <c r="F48" s="438" t="str">
        <f t="shared" si="1"/>
        <v>是</v>
      </c>
      <c r="G48" s="282" t="str">
        <f t="shared" si="2"/>
        <v>款</v>
      </c>
      <c r="H48" s="282"/>
    </row>
    <row r="49" s="147" customFormat="1" ht="36" customHeight="1" spans="1:9">
      <c r="A49" s="442">
        <v>2010501</v>
      </c>
      <c r="B49" s="443" t="s">
        <v>114</v>
      </c>
      <c r="C49" s="369">
        <f>VLOOKUP(A49,'[3]02-1'!$A$1:$G$1271,4,FALSE)</f>
        <v>279</v>
      </c>
      <c r="D49" s="369">
        <v>175</v>
      </c>
      <c r="E49" s="444">
        <f t="shared" si="0"/>
        <v>-0.373</v>
      </c>
      <c r="F49" s="438" t="str">
        <f t="shared" si="1"/>
        <v>是</v>
      </c>
      <c r="G49" s="282" t="str">
        <f t="shared" si="2"/>
        <v>项</v>
      </c>
      <c r="H49" s="149"/>
      <c r="I49" s="275"/>
    </row>
    <row r="50" s="147" customFormat="1" ht="36" hidden="1" customHeight="1" spans="1:9">
      <c r="A50" s="442">
        <v>2010502</v>
      </c>
      <c r="B50" s="443" t="s">
        <v>115</v>
      </c>
      <c r="C50" s="369">
        <f>VLOOKUP(A50,'[3]02-1'!$A$1:$G$1271,4,FALSE)</f>
        <v>0</v>
      </c>
      <c r="D50" s="369"/>
      <c r="E50" s="444" t="str">
        <f t="shared" si="0"/>
        <v/>
      </c>
      <c r="F50" s="438" t="str">
        <f t="shared" si="1"/>
        <v>否</v>
      </c>
      <c r="G50" s="282" t="str">
        <f t="shared" si="2"/>
        <v>项</v>
      </c>
      <c r="H50" s="149"/>
      <c r="I50" s="275"/>
    </row>
    <row r="51" s="147" customFormat="1" ht="36" customHeight="1" spans="1:9">
      <c r="A51" s="442">
        <v>2010503</v>
      </c>
      <c r="B51" s="443" t="s">
        <v>116</v>
      </c>
      <c r="C51" s="369">
        <f>VLOOKUP(A51,'[3]02-1'!$A$1:$G$1271,4,FALSE)</f>
        <v>8</v>
      </c>
      <c r="D51" s="369">
        <v>7</v>
      </c>
      <c r="E51" s="444">
        <f t="shared" si="0"/>
        <v>-0.125</v>
      </c>
      <c r="F51" s="438" t="str">
        <f t="shared" si="1"/>
        <v>是</v>
      </c>
      <c r="G51" s="282" t="str">
        <f t="shared" si="2"/>
        <v>项</v>
      </c>
      <c r="H51" s="149"/>
      <c r="I51" s="275"/>
    </row>
    <row r="52" s="147" customFormat="1" ht="36" hidden="1" customHeight="1" spans="1:9">
      <c r="A52" s="442">
        <v>2010504</v>
      </c>
      <c r="B52" s="443" t="s">
        <v>145</v>
      </c>
      <c r="C52" s="369">
        <f>VLOOKUP(A52,'[3]02-1'!$A$1:$G$1271,4,FALSE)</f>
        <v>0</v>
      </c>
      <c r="D52" s="369"/>
      <c r="E52" s="444" t="str">
        <f t="shared" si="0"/>
        <v/>
      </c>
      <c r="F52" s="438" t="str">
        <f t="shared" si="1"/>
        <v>否</v>
      </c>
      <c r="G52" s="282" t="str">
        <f t="shared" si="2"/>
        <v>项</v>
      </c>
      <c r="H52" s="149"/>
      <c r="I52" s="275"/>
    </row>
    <row r="53" s="147" customFormat="1" ht="36" hidden="1" customHeight="1" spans="1:9">
      <c r="A53" s="442">
        <v>2010505</v>
      </c>
      <c r="B53" s="443" t="s">
        <v>146</v>
      </c>
      <c r="C53" s="369">
        <f>VLOOKUP(A53,'[3]02-1'!$A$1:$G$1271,4,FALSE)</f>
        <v>0</v>
      </c>
      <c r="D53" s="369"/>
      <c r="E53" s="444" t="str">
        <f t="shared" si="0"/>
        <v/>
      </c>
      <c r="F53" s="438" t="str">
        <f t="shared" si="1"/>
        <v>否</v>
      </c>
      <c r="G53" s="282" t="str">
        <f t="shared" si="2"/>
        <v>项</v>
      </c>
      <c r="H53" s="149"/>
      <c r="I53" s="275"/>
    </row>
    <row r="54" s="147" customFormat="1" ht="36" hidden="1" customHeight="1" spans="1:9">
      <c r="A54" s="442">
        <v>2010506</v>
      </c>
      <c r="B54" s="443" t="s">
        <v>147</v>
      </c>
      <c r="C54" s="369">
        <f>VLOOKUP(A54,'[3]02-1'!$A$1:$G$1271,4,FALSE)</f>
        <v>0</v>
      </c>
      <c r="D54" s="369"/>
      <c r="E54" s="444" t="str">
        <f t="shared" si="0"/>
        <v/>
      </c>
      <c r="F54" s="438" t="str">
        <f t="shared" si="1"/>
        <v>否</v>
      </c>
      <c r="G54" s="282" t="str">
        <f t="shared" si="2"/>
        <v>项</v>
      </c>
      <c r="H54" s="149"/>
      <c r="I54" s="275"/>
    </row>
    <row r="55" s="147" customFormat="1" ht="36" customHeight="1" spans="1:9">
      <c r="A55" s="442">
        <v>2010507</v>
      </c>
      <c r="B55" s="443" t="s">
        <v>148</v>
      </c>
      <c r="C55" s="369">
        <f>VLOOKUP(A55,'[3]02-1'!$A$1:$G$1271,4,FALSE)</f>
        <v>143</v>
      </c>
      <c r="D55" s="369">
        <v>370</v>
      </c>
      <c r="E55" s="444">
        <f t="shared" si="0"/>
        <v>1.587</v>
      </c>
      <c r="F55" s="438" t="str">
        <f t="shared" si="1"/>
        <v>是</v>
      </c>
      <c r="G55" s="282" t="str">
        <f t="shared" si="2"/>
        <v>项</v>
      </c>
      <c r="H55" s="149"/>
      <c r="I55" s="275"/>
    </row>
    <row r="56" s="147" customFormat="1" ht="36" customHeight="1" spans="1:9">
      <c r="A56" s="442">
        <v>2010508</v>
      </c>
      <c r="B56" s="443" t="s">
        <v>149</v>
      </c>
      <c r="C56" s="369">
        <f>VLOOKUP(A56,'[3]02-1'!$A$1:$G$1271,4,FALSE)</f>
        <v>30</v>
      </c>
      <c r="D56" s="369">
        <v>30</v>
      </c>
      <c r="E56" s="444">
        <f t="shared" si="0"/>
        <v>0</v>
      </c>
      <c r="F56" s="438" t="str">
        <f t="shared" si="1"/>
        <v>是</v>
      </c>
      <c r="G56" s="282" t="str">
        <f t="shared" si="2"/>
        <v>项</v>
      </c>
      <c r="H56" s="149"/>
      <c r="I56" s="275"/>
    </row>
    <row r="57" s="147" customFormat="1" ht="36" customHeight="1" spans="1:9">
      <c r="A57" s="442">
        <v>2010550</v>
      </c>
      <c r="B57" s="443" t="s">
        <v>123</v>
      </c>
      <c r="C57" s="369">
        <f>VLOOKUP(A57,'[3]02-1'!$A$1:$G$1271,4,FALSE)</f>
        <v>441</v>
      </c>
      <c r="D57" s="369">
        <v>403</v>
      </c>
      <c r="E57" s="444">
        <f t="shared" si="0"/>
        <v>-0.086</v>
      </c>
      <c r="F57" s="438" t="str">
        <f t="shared" si="1"/>
        <v>是</v>
      </c>
      <c r="G57" s="282" t="str">
        <f t="shared" si="2"/>
        <v>项</v>
      </c>
      <c r="H57" s="149"/>
      <c r="I57" s="275"/>
    </row>
    <row r="58" s="147" customFormat="1" ht="36" hidden="1" customHeight="1" spans="1:9">
      <c r="A58" s="442">
        <v>2010599</v>
      </c>
      <c r="B58" s="443" t="s">
        <v>150</v>
      </c>
      <c r="C58" s="369">
        <f>VLOOKUP(A58,'[3]02-1'!$A$1:$G$1271,4,FALSE)</f>
        <v>0</v>
      </c>
      <c r="D58" s="369"/>
      <c r="E58" s="444" t="str">
        <f t="shared" si="0"/>
        <v/>
      </c>
      <c r="F58" s="438" t="str">
        <f t="shared" si="1"/>
        <v>否</v>
      </c>
      <c r="G58" s="282" t="str">
        <f t="shared" si="2"/>
        <v>项</v>
      </c>
      <c r="H58" s="149"/>
      <c r="I58" s="275"/>
    </row>
    <row r="59" ht="36" customHeight="1" spans="1:8">
      <c r="A59" s="442">
        <v>20106</v>
      </c>
      <c r="B59" s="440" t="s">
        <v>151</v>
      </c>
      <c r="C59" s="436">
        <f>SUM(C60:C69)</f>
        <v>2890</v>
      </c>
      <c r="D59" s="436">
        <f>SUM(D60:D69)-1</f>
        <v>1594</v>
      </c>
      <c r="E59" s="441">
        <f t="shared" si="0"/>
        <v>-0.448</v>
      </c>
      <c r="F59" s="438" t="str">
        <f t="shared" si="1"/>
        <v>是</v>
      </c>
      <c r="G59" s="282" t="str">
        <f t="shared" si="2"/>
        <v>款</v>
      </c>
      <c r="H59" s="282"/>
    </row>
    <row r="60" s="147" customFormat="1" ht="36" customHeight="1" spans="1:9">
      <c r="A60" s="442">
        <v>2010601</v>
      </c>
      <c r="B60" s="443" t="s">
        <v>114</v>
      </c>
      <c r="C60" s="369">
        <f>VLOOKUP(A60,'[3]02-1'!$A$1:$G$1271,4,FALSE)</f>
        <v>2021</v>
      </c>
      <c r="D60" s="369">
        <v>555</v>
      </c>
      <c r="E60" s="444">
        <f t="shared" si="0"/>
        <v>-0.725</v>
      </c>
      <c r="F60" s="438" t="str">
        <f t="shared" si="1"/>
        <v>是</v>
      </c>
      <c r="G60" s="282" t="str">
        <f t="shared" si="2"/>
        <v>项</v>
      </c>
      <c r="H60" s="149"/>
      <c r="I60" s="275"/>
    </row>
    <row r="61" s="147" customFormat="1" ht="36" customHeight="1" spans="1:9">
      <c r="A61" s="442">
        <v>2010602</v>
      </c>
      <c r="B61" s="443" t="s">
        <v>115</v>
      </c>
      <c r="C61" s="369">
        <f>VLOOKUP(A61,'[3]02-1'!$A$1:$G$1271,4,FALSE)</f>
        <v>0</v>
      </c>
      <c r="D61" s="369">
        <v>71</v>
      </c>
      <c r="E61" s="444" t="str">
        <f t="shared" si="0"/>
        <v/>
      </c>
      <c r="F61" s="438" t="str">
        <f t="shared" si="1"/>
        <v>是</v>
      </c>
      <c r="G61" s="282" t="str">
        <f t="shared" si="2"/>
        <v>项</v>
      </c>
      <c r="H61" s="149"/>
      <c r="I61" s="275"/>
    </row>
    <row r="62" s="147" customFormat="1" ht="36" hidden="1" customHeight="1" spans="1:9">
      <c r="A62" s="442">
        <v>2010603</v>
      </c>
      <c r="B62" s="443" t="s">
        <v>116</v>
      </c>
      <c r="C62" s="369">
        <f>VLOOKUP(A62,'[3]02-1'!$A$1:$G$1271,4,FALSE)</f>
        <v>0</v>
      </c>
      <c r="D62" s="369"/>
      <c r="E62" s="444" t="str">
        <f t="shared" si="0"/>
        <v/>
      </c>
      <c r="F62" s="438" t="str">
        <f t="shared" si="1"/>
        <v>否</v>
      </c>
      <c r="G62" s="282" t="str">
        <f t="shared" si="2"/>
        <v>项</v>
      </c>
      <c r="H62" s="149"/>
      <c r="I62" s="275"/>
    </row>
    <row r="63" s="147" customFormat="1" ht="36" customHeight="1" spans="1:9">
      <c r="A63" s="442">
        <v>2010604</v>
      </c>
      <c r="B63" s="443" t="s">
        <v>152</v>
      </c>
      <c r="C63" s="369">
        <f>VLOOKUP(A63,'[3]02-1'!$A$1:$G$1271,4,FALSE)</f>
        <v>0</v>
      </c>
      <c r="D63" s="369">
        <v>67</v>
      </c>
      <c r="E63" s="444" t="str">
        <f t="shared" si="0"/>
        <v/>
      </c>
      <c r="F63" s="438" t="str">
        <f t="shared" si="1"/>
        <v>是</v>
      </c>
      <c r="G63" s="282" t="str">
        <f t="shared" si="2"/>
        <v>项</v>
      </c>
      <c r="H63" s="149"/>
      <c r="I63" s="275"/>
    </row>
    <row r="64" s="147" customFormat="1" ht="36" hidden="1" customHeight="1" spans="1:9">
      <c r="A64" s="442">
        <v>2010605</v>
      </c>
      <c r="B64" s="443" t="s">
        <v>153</v>
      </c>
      <c r="C64" s="369">
        <f>VLOOKUP(A64,'[3]02-1'!$A$1:$G$1271,4,FALSE)</f>
        <v>0</v>
      </c>
      <c r="D64" s="369"/>
      <c r="E64" s="444" t="str">
        <f t="shared" si="0"/>
        <v/>
      </c>
      <c r="F64" s="438" t="str">
        <f t="shared" si="1"/>
        <v>否</v>
      </c>
      <c r="G64" s="282" t="str">
        <f t="shared" si="2"/>
        <v>项</v>
      </c>
      <c r="H64" s="149"/>
      <c r="I64" s="275"/>
    </row>
    <row r="65" s="147" customFormat="1" ht="36" hidden="1" customHeight="1" spans="1:9">
      <c r="A65" s="442">
        <v>2010606</v>
      </c>
      <c r="B65" s="443" t="s">
        <v>154</v>
      </c>
      <c r="C65" s="369">
        <f>VLOOKUP(A65,'[3]02-1'!$A$1:$G$1271,4,FALSE)</f>
        <v>0</v>
      </c>
      <c r="D65" s="369"/>
      <c r="E65" s="444" t="str">
        <f t="shared" si="0"/>
        <v/>
      </c>
      <c r="F65" s="438" t="str">
        <f t="shared" si="1"/>
        <v>否</v>
      </c>
      <c r="G65" s="282" t="str">
        <f t="shared" si="2"/>
        <v>项</v>
      </c>
      <c r="H65" s="149"/>
      <c r="I65" s="275"/>
    </row>
    <row r="66" s="147" customFormat="1" ht="36" hidden="1" customHeight="1" spans="1:9">
      <c r="A66" s="442">
        <v>2010607</v>
      </c>
      <c r="B66" s="443" t="s">
        <v>155</v>
      </c>
      <c r="C66" s="369">
        <f>VLOOKUP(A66,'[3]02-1'!$A$1:$G$1271,4,FALSE)</f>
        <v>0</v>
      </c>
      <c r="D66" s="369"/>
      <c r="E66" s="444" t="str">
        <f t="shared" si="0"/>
        <v/>
      </c>
      <c r="F66" s="438" t="str">
        <f t="shared" si="1"/>
        <v>否</v>
      </c>
      <c r="G66" s="282" t="str">
        <f t="shared" si="2"/>
        <v>项</v>
      </c>
      <c r="H66" s="149"/>
      <c r="I66" s="275"/>
    </row>
    <row r="67" s="147" customFormat="1" ht="36" customHeight="1" spans="1:9">
      <c r="A67" s="442">
        <v>2010608</v>
      </c>
      <c r="B67" s="443" t="s">
        <v>156</v>
      </c>
      <c r="C67" s="369">
        <f>VLOOKUP(A67,'[3]02-1'!$A$1:$G$1271,4,FALSE)</f>
        <v>456</v>
      </c>
      <c r="D67" s="369">
        <v>380</v>
      </c>
      <c r="E67" s="444">
        <f t="shared" si="0"/>
        <v>-0.167</v>
      </c>
      <c r="F67" s="438" t="str">
        <f t="shared" si="1"/>
        <v>是</v>
      </c>
      <c r="G67" s="282" t="str">
        <f t="shared" si="2"/>
        <v>项</v>
      </c>
      <c r="H67" s="149"/>
      <c r="I67" s="275"/>
    </row>
    <row r="68" s="147" customFormat="1" ht="36" customHeight="1" spans="1:9">
      <c r="A68" s="442">
        <v>2010650</v>
      </c>
      <c r="B68" s="443" t="s">
        <v>123</v>
      </c>
      <c r="C68" s="369">
        <f>VLOOKUP(A68,'[3]02-1'!$A$1:$G$1271,4,FALSE)</f>
        <v>316</v>
      </c>
      <c r="D68" s="369">
        <v>522</v>
      </c>
      <c r="E68" s="444">
        <f t="shared" ref="E68:E131" si="3">IFERROR(D68/C68-1,"")</f>
        <v>0.652</v>
      </c>
      <c r="F68" s="438" t="str">
        <f t="shared" ref="F68:F131" si="4">IF(LEN(A68)=3,"是",IF(B68&lt;&gt;"",IF(SUM(C68:D68)&lt;&gt;0,"是","否"),"是"))</f>
        <v>是</v>
      </c>
      <c r="G68" s="282" t="str">
        <f t="shared" ref="G68:G131" si="5">IF(LEN(A68)=3,"类",IF(LEN(A68)=5,"款","项"))</f>
        <v>项</v>
      </c>
      <c r="H68" s="149"/>
      <c r="I68" s="275"/>
    </row>
    <row r="69" s="147" customFormat="1" ht="36" customHeight="1" spans="1:9">
      <c r="A69" s="442">
        <v>2010699</v>
      </c>
      <c r="B69" s="443" t="s">
        <v>157</v>
      </c>
      <c r="C69" s="369">
        <f>VLOOKUP(A69,'[3]02-1'!$A$1:$G$1271,4,FALSE)</f>
        <v>97</v>
      </c>
      <c r="D69" s="369"/>
      <c r="E69" s="444">
        <f t="shared" si="3"/>
        <v>-1</v>
      </c>
      <c r="F69" s="438" t="str">
        <f t="shared" si="4"/>
        <v>是</v>
      </c>
      <c r="G69" s="282" t="str">
        <f t="shared" si="5"/>
        <v>项</v>
      </c>
      <c r="H69" s="149"/>
      <c r="I69" s="275"/>
    </row>
    <row r="70" ht="36" customHeight="1" spans="1:8">
      <c r="A70" s="442">
        <v>20107</v>
      </c>
      <c r="B70" s="440" t="s">
        <v>158</v>
      </c>
      <c r="C70" s="436">
        <f>SUM(C71:C77)</f>
        <v>1110</v>
      </c>
      <c r="D70" s="436">
        <f>SUM(D71:D77)</f>
        <v>0</v>
      </c>
      <c r="E70" s="441">
        <f t="shared" si="3"/>
        <v>-1</v>
      </c>
      <c r="F70" s="438" t="str">
        <f t="shared" si="4"/>
        <v>是</v>
      </c>
      <c r="G70" s="282" t="str">
        <f t="shared" si="5"/>
        <v>款</v>
      </c>
      <c r="H70" s="282"/>
    </row>
    <row r="71" s="147" customFormat="1" ht="36" hidden="1" customHeight="1" spans="1:9">
      <c r="A71" s="442">
        <v>2010701</v>
      </c>
      <c r="B71" s="443" t="s">
        <v>114</v>
      </c>
      <c r="C71" s="369">
        <f>VLOOKUP(A71,'[3]02-1'!$A$1:$G$1271,4,FALSE)</f>
        <v>0</v>
      </c>
      <c r="D71" s="369"/>
      <c r="E71" s="444" t="str">
        <f t="shared" si="3"/>
        <v/>
      </c>
      <c r="F71" s="438" t="str">
        <f t="shared" si="4"/>
        <v>否</v>
      </c>
      <c r="G71" s="282" t="str">
        <f t="shared" si="5"/>
        <v>项</v>
      </c>
      <c r="H71" s="149"/>
      <c r="I71" s="275"/>
    </row>
    <row r="72" s="147" customFormat="1" ht="36" hidden="1" customHeight="1" spans="1:9">
      <c r="A72" s="442">
        <v>2010702</v>
      </c>
      <c r="B72" s="443" t="s">
        <v>115</v>
      </c>
      <c r="C72" s="369">
        <f>VLOOKUP(A72,'[3]02-1'!$A$1:$G$1271,4,FALSE)</f>
        <v>0</v>
      </c>
      <c r="D72" s="369"/>
      <c r="E72" s="444" t="str">
        <f t="shared" si="3"/>
        <v/>
      </c>
      <c r="F72" s="438" t="str">
        <f t="shared" si="4"/>
        <v>否</v>
      </c>
      <c r="G72" s="282" t="str">
        <f t="shared" si="5"/>
        <v>项</v>
      </c>
      <c r="H72" s="149"/>
      <c r="I72" s="275"/>
    </row>
    <row r="73" s="147" customFormat="1" ht="36" hidden="1" customHeight="1" spans="1:9">
      <c r="A73" s="442">
        <v>2010703</v>
      </c>
      <c r="B73" s="443" t="s">
        <v>116</v>
      </c>
      <c r="C73" s="369">
        <f>VLOOKUP(A73,'[3]02-1'!$A$1:$G$1271,4,FALSE)</f>
        <v>0</v>
      </c>
      <c r="D73" s="369"/>
      <c r="E73" s="444" t="str">
        <f t="shared" si="3"/>
        <v/>
      </c>
      <c r="F73" s="438" t="str">
        <f t="shared" si="4"/>
        <v>否</v>
      </c>
      <c r="G73" s="282" t="str">
        <f t="shared" si="5"/>
        <v>项</v>
      </c>
      <c r="H73" s="149"/>
      <c r="I73" s="275"/>
    </row>
    <row r="74" s="147" customFormat="1" ht="36" hidden="1" customHeight="1" spans="1:9">
      <c r="A74" s="442">
        <v>2010709</v>
      </c>
      <c r="B74" s="443" t="s">
        <v>155</v>
      </c>
      <c r="C74" s="369">
        <f>VLOOKUP(A74,'[3]02-1'!$A$1:$G$1271,4,FALSE)</f>
        <v>0</v>
      </c>
      <c r="D74" s="369"/>
      <c r="E74" s="444" t="str">
        <f t="shared" si="3"/>
        <v/>
      </c>
      <c r="F74" s="438" t="str">
        <f t="shared" si="4"/>
        <v>否</v>
      </c>
      <c r="G74" s="282" t="str">
        <f t="shared" si="5"/>
        <v>项</v>
      </c>
      <c r="H74" s="149"/>
      <c r="I74" s="275"/>
    </row>
    <row r="75" s="147" customFormat="1" ht="36" hidden="1" customHeight="1" spans="1:9">
      <c r="A75" s="447">
        <v>2010710</v>
      </c>
      <c r="B75" s="443" t="s">
        <v>159</v>
      </c>
      <c r="C75" s="369">
        <f>VLOOKUP(A75,'[3]02-1'!$A$1:$G$1271,4,FALSE)</f>
        <v>0</v>
      </c>
      <c r="D75" s="369"/>
      <c r="E75" s="444" t="str">
        <f t="shared" si="3"/>
        <v/>
      </c>
      <c r="F75" s="438" t="str">
        <f t="shared" si="4"/>
        <v>否</v>
      </c>
      <c r="G75" s="282" t="str">
        <f t="shared" si="5"/>
        <v>项</v>
      </c>
      <c r="H75" s="149"/>
      <c r="I75" s="275"/>
    </row>
    <row r="76" s="147" customFormat="1" ht="36" hidden="1" customHeight="1" spans="1:9">
      <c r="A76" s="442">
        <v>2010750</v>
      </c>
      <c r="B76" s="443" t="s">
        <v>123</v>
      </c>
      <c r="C76" s="369">
        <f>VLOOKUP(A76,'[3]02-1'!$A$1:$G$1271,4,FALSE)</f>
        <v>0</v>
      </c>
      <c r="D76" s="369"/>
      <c r="E76" s="444" t="str">
        <f t="shared" si="3"/>
        <v/>
      </c>
      <c r="F76" s="438" t="str">
        <f t="shared" si="4"/>
        <v>否</v>
      </c>
      <c r="G76" s="282" t="str">
        <f t="shared" si="5"/>
        <v>项</v>
      </c>
      <c r="H76" s="149"/>
      <c r="I76" s="275"/>
    </row>
    <row r="77" s="147" customFormat="1" ht="36" customHeight="1" spans="1:9">
      <c r="A77" s="442">
        <v>2010799</v>
      </c>
      <c r="B77" s="443" t="s">
        <v>160</v>
      </c>
      <c r="C77" s="369">
        <f>VLOOKUP(A77,'[3]02-1'!$A$1:$G$1271,4,FALSE)</f>
        <v>1110</v>
      </c>
      <c r="D77" s="369"/>
      <c r="E77" s="444">
        <f t="shared" si="3"/>
        <v>-1</v>
      </c>
      <c r="F77" s="438" t="str">
        <f t="shared" si="4"/>
        <v>是</v>
      </c>
      <c r="G77" s="282" t="str">
        <f t="shared" si="5"/>
        <v>项</v>
      </c>
      <c r="H77" s="149"/>
      <c r="I77" s="275"/>
    </row>
    <row r="78" ht="36" customHeight="1" spans="1:8">
      <c r="A78" s="442">
        <v>20108</v>
      </c>
      <c r="B78" s="440" t="s">
        <v>161</v>
      </c>
      <c r="C78" s="436">
        <f>SUM(C79:C86)</f>
        <v>48</v>
      </c>
      <c r="D78" s="436">
        <f>SUM(D79:D86)</f>
        <v>62</v>
      </c>
      <c r="E78" s="441">
        <f t="shared" si="3"/>
        <v>0.292</v>
      </c>
      <c r="F78" s="438" t="str">
        <f t="shared" si="4"/>
        <v>是</v>
      </c>
      <c r="G78" s="282" t="str">
        <f t="shared" si="5"/>
        <v>款</v>
      </c>
      <c r="H78" s="282"/>
    </row>
    <row r="79" s="147" customFormat="1" ht="36" customHeight="1" spans="1:9">
      <c r="A79" s="442">
        <v>2010801</v>
      </c>
      <c r="B79" s="443" t="s">
        <v>114</v>
      </c>
      <c r="C79" s="369">
        <f>VLOOKUP(A79,'[3]02-1'!$A$1:$G$1271,4,FALSE)</f>
        <v>26</v>
      </c>
      <c r="D79" s="369">
        <v>62</v>
      </c>
      <c r="E79" s="444">
        <f t="shared" si="3"/>
        <v>1.385</v>
      </c>
      <c r="F79" s="438" t="str">
        <f t="shared" si="4"/>
        <v>是</v>
      </c>
      <c r="G79" s="282" t="str">
        <f t="shared" si="5"/>
        <v>项</v>
      </c>
      <c r="H79" s="149"/>
      <c r="I79" s="275"/>
    </row>
    <row r="80" s="147" customFormat="1" ht="36" hidden="1" customHeight="1" spans="1:9">
      <c r="A80" s="442">
        <v>2010802</v>
      </c>
      <c r="B80" s="443" t="s">
        <v>115</v>
      </c>
      <c r="C80" s="369">
        <f>VLOOKUP(A80,'[3]02-1'!$A$1:$G$1271,4,FALSE)</f>
        <v>0</v>
      </c>
      <c r="D80" s="369"/>
      <c r="E80" s="444" t="str">
        <f t="shared" si="3"/>
        <v/>
      </c>
      <c r="F80" s="438" t="str">
        <f t="shared" si="4"/>
        <v>否</v>
      </c>
      <c r="G80" s="282" t="str">
        <f t="shared" si="5"/>
        <v>项</v>
      </c>
      <c r="H80" s="149"/>
      <c r="I80" s="275"/>
    </row>
    <row r="81" s="147" customFormat="1" ht="36" hidden="1" customHeight="1" spans="1:9">
      <c r="A81" s="442">
        <v>2010803</v>
      </c>
      <c r="B81" s="443" t="s">
        <v>116</v>
      </c>
      <c r="C81" s="369">
        <f>VLOOKUP(A81,'[3]02-1'!$A$1:$G$1271,4,FALSE)</f>
        <v>0</v>
      </c>
      <c r="D81" s="369"/>
      <c r="E81" s="444" t="str">
        <f t="shared" si="3"/>
        <v/>
      </c>
      <c r="F81" s="438" t="str">
        <f t="shared" si="4"/>
        <v>否</v>
      </c>
      <c r="G81" s="282" t="str">
        <f t="shared" si="5"/>
        <v>项</v>
      </c>
      <c r="H81" s="149"/>
      <c r="I81" s="275"/>
    </row>
    <row r="82" s="147" customFormat="1" ht="36" customHeight="1" spans="1:9">
      <c r="A82" s="442">
        <v>2010804</v>
      </c>
      <c r="B82" s="443" t="s">
        <v>162</v>
      </c>
      <c r="C82" s="369">
        <f>VLOOKUP(A82,'[3]02-1'!$A$1:$G$1271,4,FALSE)</f>
        <v>22</v>
      </c>
      <c r="D82" s="369"/>
      <c r="E82" s="444">
        <f t="shared" si="3"/>
        <v>-1</v>
      </c>
      <c r="F82" s="438" t="str">
        <f t="shared" si="4"/>
        <v>是</v>
      </c>
      <c r="G82" s="282" t="str">
        <f t="shared" si="5"/>
        <v>项</v>
      </c>
      <c r="H82" s="149"/>
      <c r="I82" s="275"/>
    </row>
    <row r="83" s="147" customFormat="1" ht="36" hidden="1" customHeight="1" spans="1:9">
      <c r="A83" s="442">
        <v>2010805</v>
      </c>
      <c r="B83" s="443" t="s">
        <v>163</v>
      </c>
      <c r="C83" s="369">
        <f>VLOOKUP(A83,'[3]02-1'!$A$1:$G$1271,4,FALSE)</f>
        <v>0</v>
      </c>
      <c r="D83" s="369"/>
      <c r="E83" s="444" t="str">
        <f t="shared" si="3"/>
        <v/>
      </c>
      <c r="F83" s="438" t="str">
        <f t="shared" si="4"/>
        <v>否</v>
      </c>
      <c r="G83" s="282" t="str">
        <f t="shared" si="5"/>
        <v>项</v>
      </c>
      <c r="H83" s="149"/>
      <c r="I83" s="275"/>
    </row>
    <row r="84" s="147" customFormat="1" ht="36" hidden="1" customHeight="1" spans="1:9">
      <c r="A84" s="442">
        <v>2010806</v>
      </c>
      <c r="B84" s="443" t="s">
        <v>155</v>
      </c>
      <c r="C84" s="369">
        <f>VLOOKUP(A84,'[3]02-1'!$A$1:$G$1271,4,FALSE)</f>
        <v>0</v>
      </c>
      <c r="D84" s="369"/>
      <c r="E84" s="444" t="str">
        <f t="shared" si="3"/>
        <v/>
      </c>
      <c r="F84" s="438" t="str">
        <f t="shared" si="4"/>
        <v>否</v>
      </c>
      <c r="G84" s="282" t="str">
        <f t="shared" si="5"/>
        <v>项</v>
      </c>
      <c r="H84" s="149"/>
      <c r="I84" s="275"/>
    </row>
    <row r="85" s="147" customFormat="1" ht="36" hidden="1" customHeight="1" spans="1:9">
      <c r="A85" s="442">
        <v>2010850</v>
      </c>
      <c r="B85" s="443" t="s">
        <v>123</v>
      </c>
      <c r="C85" s="369">
        <f>VLOOKUP(A85,'[3]02-1'!$A$1:$G$1271,4,FALSE)</f>
        <v>0</v>
      </c>
      <c r="D85" s="369"/>
      <c r="E85" s="444" t="str">
        <f t="shared" si="3"/>
        <v/>
      </c>
      <c r="F85" s="438" t="str">
        <f t="shared" si="4"/>
        <v>否</v>
      </c>
      <c r="G85" s="282" t="str">
        <f t="shared" si="5"/>
        <v>项</v>
      </c>
      <c r="H85" s="149"/>
      <c r="I85" s="275"/>
    </row>
    <row r="86" s="147" customFormat="1" ht="36" hidden="1" customHeight="1" spans="1:9">
      <c r="A86" s="442">
        <v>2010899</v>
      </c>
      <c r="B86" s="443" t="s">
        <v>164</v>
      </c>
      <c r="C86" s="369">
        <f>VLOOKUP(A86,'[3]02-1'!$A$1:$G$1271,4,FALSE)</f>
        <v>0</v>
      </c>
      <c r="D86" s="369"/>
      <c r="E86" s="444" t="str">
        <f t="shared" si="3"/>
        <v/>
      </c>
      <c r="F86" s="438" t="str">
        <f t="shared" si="4"/>
        <v>否</v>
      </c>
      <c r="G86" s="282" t="str">
        <f t="shared" si="5"/>
        <v>项</v>
      </c>
      <c r="H86" s="149"/>
      <c r="I86" s="275"/>
    </row>
    <row r="87" ht="36" hidden="1" customHeight="1" spans="1:8">
      <c r="A87" s="442">
        <v>20109</v>
      </c>
      <c r="B87" s="440" t="s">
        <v>165</v>
      </c>
      <c r="C87" s="448">
        <f>SUM(C88:C99)</f>
        <v>0</v>
      </c>
      <c r="D87" s="448">
        <f>SUM(D88:D99)</f>
        <v>0</v>
      </c>
      <c r="E87" s="444" t="str">
        <f t="shared" si="3"/>
        <v/>
      </c>
      <c r="F87" s="438" t="str">
        <f t="shared" si="4"/>
        <v>否</v>
      </c>
      <c r="G87" s="282" t="str">
        <f t="shared" si="5"/>
        <v>款</v>
      </c>
      <c r="H87" s="282"/>
    </row>
    <row r="88" s="147" customFormat="1" ht="36" hidden="1" customHeight="1" spans="1:9">
      <c r="A88" s="442">
        <v>2010901</v>
      </c>
      <c r="B88" s="443" t="s">
        <v>114</v>
      </c>
      <c r="C88" s="369">
        <f>VLOOKUP(A88,'[3]02-1'!$A$1:$G$1271,4,FALSE)</f>
        <v>0</v>
      </c>
      <c r="D88" s="369"/>
      <c r="E88" s="444" t="str">
        <f t="shared" si="3"/>
        <v/>
      </c>
      <c r="F88" s="438" t="str">
        <f t="shared" si="4"/>
        <v>否</v>
      </c>
      <c r="G88" s="282" t="str">
        <f t="shared" si="5"/>
        <v>项</v>
      </c>
      <c r="H88" s="149"/>
      <c r="I88" s="275"/>
    </row>
    <row r="89" s="147" customFormat="1" ht="36" hidden="1" customHeight="1" spans="1:9">
      <c r="A89" s="442">
        <v>2010902</v>
      </c>
      <c r="B89" s="443" t="s">
        <v>115</v>
      </c>
      <c r="C89" s="369">
        <f>VLOOKUP(A89,'[3]02-1'!$A$1:$G$1271,4,FALSE)</f>
        <v>0</v>
      </c>
      <c r="D89" s="369"/>
      <c r="E89" s="444" t="str">
        <f t="shared" si="3"/>
        <v/>
      </c>
      <c r="F89" s="438" t="str">
        <f t="shared" si="4"/>
        <v>否</v>
      </c>
      <c r="G89" s="282" t="str">
        <f t="shared" si="5"/>
        <v>项</v>
      </c>
      <c r="H89" s="149"/>
      <c r="I89" s="275"/>
    </row>
    <row r="90" s="147" customFormat="1" ht="36" hidden="1" customHeight="1" spans="1:9">
      <c r="A90" s="442">
        <v>2010903</v>
      </c>
      <c r="B90" s="443" t="s">
        <v>116</v>
      </c>
      <c r="C90" s="369">
        <f>VLOOKUP(A90,'[3]02-1'!$A$1:$G$1271,4,FALSE)</f>
        <v>0</v>
      </c>
      <c r="D90" s="369"/>
      <c r="E90" s="444" t="str">
        <f t="shared" si="3"/>
        <v/>
      </c>
      <c r="F90" s="438" t="str">
        <f t="shared" si="4"/>
        <v>否</v>
      </c>
      <c r="G90" s="282" t="str">
        <f t="shared" si="5"/>
        <v>项</v>
      </c>
      <c r="H90" s="149"/>
      <c r="I90" s="275"/>
    </row>
    <row r="91" s="147" customFormat="1" ht="36" hidden="1" customHeight="1" spans="1:9">
      <c r="A91" s="442">
        <v>2010905</v>
      </c>
      <c r="B91" s="443" t="s">
        <v>166</v>
      </c>
      <c r="C91" s="369">
        <f>VLOOKUP(A91,'[3]02-1'!$A$1:$G$1271,4,FALSE)</f>
        <v>0</v>
      </c>
      <c r="D91" s="369"/>
      <c r="E91" s="444" t="str">
        <f t="shared" si="3"/>
        <v/>
      </c>
      <c r="F91" s="438" t="str">
        <f t="shared" si="4"/>
        <v>否</v>
      </c>
      <c r="G91" s="282" t="str">
        <f t="shared" si="5"/>
        <v>项</v>
      </c>
      <c r="H91" s="149"/>
      <c r="I91" s="275"/>
    </row>
    <row r="92" s="147" customFormat="1" ht="36" hidden="1" customHeight="1" spans="1:9">
      <c r="A92" s="442">
        <v>2010907</v>
      </c>
      <c r="B92" s="443" t="s">
        <v>167</v>
      </c>
      <c r="C92" s="369">
        <f>VLOOKUP(A92,'[3]02-1'!$A$1:$G$1271,4,FALSE)</f>
        <v>0</v>
      </c>
      <c r="D92" s="369"/>
      <c r="E92" s="444" t="str">
        <f t="shared" si="3"/>
        <v/>
      </c>
      <c r="F92" s="438" t="str">
        <f t="shared" si="4"/>
        <v>否</v>
      </c>
      <c r="G92" s="282" t="str">
        <f t="shared" si="5"/>
        <v>项</v>
      </c>
      <c r="H92" s="149"/>
      <c r="I92" s="275"/>
    </row>
    <row r="93" s="147" customFormat="1" ht="36" hidden="1" customHeight="1" spans="1:9">
      <c r="A93" s="442">
        <v>2010908</v>
      </c>
      <c r="B93" s="443" t="s">
        <v>155</v>
      </c>
      <c r="C93" s="369">
        <f>VLOOKUP(A93,'[3]02-1'!$A$1:$G$1271,4,FALSE)</f>
        <v>0</v>
      </c>
      <c r="D93" s="369"/>
      <c r="E93" s="444" t="str">
        <f t="shared" si="3"/>
        <v/>
      </c>
      <c r="F93" s="438" t="str">
        <f t="shared" si="4"/>
        <v>否</v>
      </c>
      <c r="G93" s="282" t="str">
        <f t="shared" si="5"/>
        <v>项</v>
      </c>
      <c r="H93" s="149"/>
      <c r="I93" s="275"/>
    </row>
    <row r="94" s="147" customFormat="1" ht="36" hidden="1" customHeight="1" spans="1:9">
      <c r="A94" s="442">
        <v>2010909</v>
      </c>
      <c r="B94" s="443" t="s">
        <v>168</v>
      </c>
      <c r="C94" s="369">
        <f>VLOOKUP(A94,'[3]02-1'!$A$1:$G$1271,4,FALSE)</f>
        <v>0</v>
      </c>
      <c r="D94" s="369"/>
      <c r="E94" s="444" t="str">
        <f t="shared" si="3"/>
        <v/>
      </c>
      <c r="F94" s="438" t="str">
        <f t="shared" si="4"/>
        <v>否</v>
      </c>
      <c r="G94" s="282" t="str">
        <f t="shared" si="5"/>
        <v>项</v>
      </c>
      <c r="H94" s="149"/>
      <c r="I94" s="275"/>
    </row>
    <row r="95" s="147" customFormat="1" ht="36" hidden="1" customHeight="1" spans="1:9">
      <c r="A95" s="442">
        <v>2010910</v>
      </c>
      <c r="B95" s="443" t="s">
        <v>169</v>
      </c>
      <c r="C95" s="369">
        <f>VLOOKUP(A95,'[3]02-1'!$A$1:$G$1271,4,FALSE)</f>
        <v>0</v>
      </c>
      <c r="D95" s="369"/>
      <c r="E95" s="444" t="str">
        <f t="shared" si="3"/>
        <v/>
      </c>
      <c r="F95" s="438" t="str">
        <f t="shared" si="4"/>
        <v>否</v>
      </c>
      <c r="G95" s="282" t="str">
        <f t="shared" si="5"/>
        <v>项</v>
      </c>
      <c r="H95" s="149"/>
      <c r="I95" s="275"/>
    </row>
    <row r="96" s="147" customFormat="1" ht="36" hidden="1" customHeight="1" spans="1:9">
      <c r="A96" s="442">
        <v>2010911</v>
      </c>
      <c r="B96" s="443" t="s">
        <v>170</v>
      </c>
      <c r="C96" s="369">
        <f>VLOOKUP(A96,'[3]02-1'!$A$1:$G$1271,4,FALSE)</f>
        <v>0</v>
      </c>
      <c r="D96" s="369"/>
      <c r="E96" s="444" t="str">
        <f t="shared" si="3"/>
        <v/>
      </c>
      <c r="F96" s="438" t="str">
        <f t="shared" si="4"/>
        <v>否</v>
      </c>
      <c r="G96" s="282" t="str">
        <f t="shared" si="5"/>
        <v>项</v>
      </c>
      <c r="H96" s="149"/>
      <c r="I96" s="275"/>
    </row>
    <row r="97" s="147" customFormat="1" ht="36" hidden="1" customHeight="1" spans="1:9">
      <c r="A97" s="442">
        <v>2010912</v>
      </c>
      <c r="B97" s="443" t="s">
        <v>171</v>
      </c>
      <c r="C97" s="369">
        <f>VLOOKUP(A97,'[3]02-1'!$A$1:$G$1271,4,FALSE)</f>
        <v>0</v>
      </c>
      <c r="D97" s="369"/>
      <c r="E97" s="444" t="str">
        <f t="shared" si="3"/>
        <v/>
      </c>
      <c r="F97" s="438" t="str">
        <f t="shared" si="4"/>
        <v>否</v>
      </c>
      <c r="G97" s="282" t="str">
        <f t="shared" si="5"/>
        <v>项</v>
      </c>
      <c r="H97" s="149"/>
      <c r="I97" s="275"/>
    </row>
    <row r="98" s="147" customFormat="1" ht="36" hidden="1" customHeight="1" spans="1:9">
      <c r="A98" s="442">
        <v>2010950</v>
      </c>
      <c r="B98" s="443" t="s">
        <v>123</v>
      </c>
      <c r="C98" s="369">
        <f>VLOOKUP(A98,'[3]02-1'!$A$1:$G$1271,4,FALSE)</f>
        <v>0</v>
      </c>
      <c r="D98" s="369"/>
      <c r="E98" s="444" t="str">
        <f t="shared" si="3"/>
        <v/>
      </c>
      <c r="F98" s="438" t="str">
        <f t="shared" si="4"/>
        <v>否</v>
      </c>
      <c r="G98" s="282" t="str">
        <f t="shared" si="5"/>
        <v>项</v>
      </c>
      <c r="H98" s="149"/>
      <c r="I98" s="275"/>
    </row>
    <row r="99" s="147" customFormat="1" ht="36" hidden="1" customHeight="1" spans="1:9">
      <c r="A99" s="442">
        <v>2010999</v>
      </c>
      <c r="B99" s="443" t="s">
        <v>172</v>
      </c>
      <c r="C99" s="369">
        <f>VLOOKUP(A99,'[3]02-1'!$A$1:$G$1271,4,FALSE)</f>
        <v>0</v>
      </c>
      <c r="D99" s="369"/>
      <c r="E99" s="444" t="str">
        <f t="shared" si="3"/>
        <v/>
      </c>
      <c r="F99" s="438" t="str">
        <f t="shared" si="4"/>
        <v>否</v>
      </c>
      <c r="G99" s="282" t="str">
        <f t="shared" si="5"/>
        <v>项</v>
      </c>
      <c r="H99" s="149"/>
      <c r="I99" s="275"/>
    </row>
    <row r="100" ht="36" customHeight="1" spans="1:8">
      <c r="A100" s="442">
        <v>20111</v>
      </c>
      <c r="B100" s="440" t="s">
        <v>173</v>
      </c>
      <c r="C100" s="436">
        <f>SUM(C101:C108)</f>
        <v>1840</v>
      </c>
      <c r="D100" s="436">
        <f>SUM(D101:D108)</f>
        <v>1850</v>
      </c>
      <c r="E100" s="441">
        <f t="shared" si="3"/>
        <v>0.005</v>
      </c>
      <c r="F100" s="438" t="str">
        <f t="shared" si="4"/>
        <v>是</v>
      </c>
      <c r="G100" s="282" t="str">
        <f t="shared" si="5"/>
        <v>款</v>
      </c>
      <c r="H100" s="282"/>
    </row>
    <row r="101" s="147" customFormat="1" ht="36" customHeight="1" spans="1:9">
      <c r="A101" s="442">
        <v>2011101</v>
      </c>
      <c r="B101" s="443" t="s">
        <v>114</v>
      </c>
      <c r="C101" s="369">
        <f>VLOOKUP(A101,'[3]02-1'!$A$1:$G$1271,4,FALSE)</f>
        <v>1470</v>
      </c>
      <c r="D101" s="369">
        <v>1472</v>
      </c>
      <c r="E101" s="444">
        <f t="shared" si="3"/>
        <v>0.001</v>
      </c>
      <c r="F101" s="438" t="str">
        <f t="shared" si="4"/>
        <v>是</v>
      </c>
      <c r="G101" s="282" t="str">
        <f t="shared" si="5"/>
        <v>项</v>
      </c>
      <c r="H101" s="149"/>
      <c r="I101" s="275"/>
    </row>
    <row r="102" s="147" customFormat="1" ht="36" customHeight="1" spans="1:9">
      <c r="A102" s="442">
        <v>2011102</v>
      </c>
      <c r="B102" s="443" t="s">
        <v>115</v>
      </c>
      <c r="C102" s="369">
        <f>VLOOKUP(A102,'[3]02-1'!$A$1:$G$1271,4,FALSE)</f>
        <v>43</v>
      </c>
      <c r="D102" s="369">
        <v>53</v>
      </c>
      <c r="E102" s="444">
        <f t="shared" si="3"/>
        <v>0.233</v>
      </c>
      <c r="F102" s="438" t="str">
        <f t="shared" si="4"/>
        <v>是</v>
      </c>
      <c r="G102" s="282" t="str">
        <f t="shared" si="5"/>
        <v>项</v>
      </c>
      <c r="H102" s="149"/>
      <c r="I102" s="275"/>
    </row>
    <row r="103" s="147" customFormat="1" ht="36" hidden="1" customHeight="1" spans="1:9">
      <c r="A103" s="442">
        <v>2011103</v>
      </c>
      <c r="B103" s="443" t="s">
        <v>116</v>
      </c>
      <c r="C103" s="369">
        <f>VLOOKUP(A103,'[3]02-1'!$A$1:$G$1271,4,FALSE)</f>
        <v>0</v>
      </c>
      <c r="D103" s="369"/>
      <c r="E103" s="444" t="str">
        <f t="shared" si="3"/>
        <v/>
      </c>
      <c r="F103" s="438" t="str">
        <f t="shared" si="4"/>
        <v>否</v>
      </c>
      <c r="G103" s="282" t="str">
        <f t="shared" si="5"/>
        <v>项</v>
      </c>
      <c r="H103" s="149"/>
      <c r="I103" s="275"/>
    </row>
    <row r="104" s="147" customFormat="1" ht="36" customHeight="1" spans="1:9">
      <c r="A104" s="442">
        <v>2011104</v>
      </c>
      <c r="B104" s="443" t="s">
        <v>174</v>
      </c>
      <c r="C104" s="369">
        <f>VLOOKUP(A104,'[3]02-1'!$A$1:$G$1271,4,FALSE)</f>
        <v>267</v>
      </c>
      <c r="D104" s="369">
        <v>280</v>
      </c>
      <c r="E104" s="444">
        <f t="shared" si="3"/>
        <v>0.049</v>
      </c>
      <c r="F104" s="438" t="str">
        <f t="shared" si="4"/>
        <v>是</v>
      </c>
      <c r="G104" s="282" t="str">
        <f t="shared" si="5"/>
        <v>项</v>
      </c>
      <c r="H104" s="149"/>
      <c r="I104" s="275"/>
    </row>
    <row r="105" s="147" customFormat="1" ht="36" hidden="1" customHeight="1" spans="1:9">
      <c r="A105" s="442">
        <v>2011105</v>
      </c>
      <c r="B105" s="443" t="s">
        <v>175</v>
      </c>
      <c r="C105" s="369">
        <f>VLOOKUP(A105,'[3]02-1'!$A$1:$G$1271,4,FALSE)</f>
        <v>0</v>
      </c>
      <c r="D105" s="369"/>
      <c r="E105" s="444" t="str">
        <f t="shared" si="3"/>
        <v/>
      </c>
      <c r="F105" s="438" t="str">
        <f t="shared" si="4"/>
        <v>否</v>
      </c>
      <c r="G105" s="282" t="str">
        <f t="shared" si="5"/>
        <v>项</v>
      </c>
      <c r="H105" s="149"/>
      <c r="I105" s="275"/>
    </row>
    <row r="106" s="147" customFormat="1" ht="36" customHeight="1" spans="1:9">
      <c r="A106" s="442">
        <v>2011106</v>
      </c>
      <c r="B106" s="443" t="s">
        <v>176</v>
      </c>
      <c r="C106" s="369">
        <f>VLOOKUP(A106,'[3]02-1'!$A$1:$G$1271,4,FALSE)</f>
        <v>60</v>
      </c>
      <c r="D106" s="369">
        <v>40</v>
      </c>
      <c r="E106" s="444">
        <f t="shared" si="3"/>
        <v>-0.333</v>
      </c>
      <c r="F106" s="438" t="str">
        <f t="shared" si="4"/>
        <v>是</v>
      </c>
      <c r="G106" s="282" t="str">
        <f t="shared" si="5"/>
        <v>项</v>
      </c>
      <c r="H106" s="149"/>
      <c r="I106" s="275"/>
    </row>
    <row r="107" s="147" customFormat="1" ht="36" hidden="1" customHeight="1" spans="1:9">
      <c r="A107" s="442">
        <v>2011150</v>
      </c>
      <c r="B107" s="443" t="s">
        <v>123</v>
      </c>
      <c r="C107" s="369">
        <f>VLOOKUP(A107,'[3]02-1'!$A$1:$G$1271,4,FALSE)</f>
        <v>0</v>
      </c>
      <c r="D107" s="369"/>
      <c r="E107" s="444" t="str">
        <f t="shared" si="3"/>
        <v/>
      </c>
      <c r="F107" s="438" t="str">
        <f t="shared" si="4"/>
        <v>否</v>
      </c>
      <c r="G107" s="282" t="str">
        <f t="shared" si="5"/>
        <v>项</v>
      </c>
      <c r="H107" s="149"/>
      <c r="I107" s="275"/>
    </row>
    <row r="108" s="147" customFormat="1" ht="36" customHeight="1" spans="1:9">
      <c r="A108" s="442">
        <v>2011199</v>
      </c>
      <c r="B108" s="443" t="s">
        <v>177</v>
      </c>
      <c r="C108" s="369">
        <f>VLOOKUP(A108,'[3]02-1'!$A$1:$G$1271,4,FALSE)</f>
        <v>0</v>
      </c>
      <c r="D108" s="369">
        <v>5</v>
      </c>
      <c r="E108" s="444" t="str">
        <f t="shared" si="3"/>
        <v/>
      </c>
      <c r="F108" s="438" t="str">
        <f t="shared" si="4"/>
        <v>是</v>
      </c>
      <c r="G108" s="282" t="str">
        <f t="shared" si="5"/>
        <v>项</v>
      </c>
      <c r="H108" s="149"/>
      <c r="I108" s="275"/>
    </row>
    <row r="109" ht="36" customHeight="1" spans="1:8">
      <c r="A109" s="442">
        <v>20113</v>
      </c>
      <c r="B109" s="440" t="s">
        <v>178</v>
      </c>
      <c r="C109" s="436">
        <f>SUM(C110:C119)</f>
        <v>2115</v>
      </c>
      <c r="D109" s="436">
        <f>SUM(D110:D119)</f>
        <v>912</v>
      </c>
      <c r="E109" s="441">
        <f t="shared" si="3"/>
        <v>-0.569</v>
      </c>
      <c r="F109" s="438" t="str">
        <f t="shared" si="4"/>
        <v>是</v>
      </c>
      <c r="G109" s="282" t="str">
        <f t="shared" si="5"/>
        <v>款</v>
      </c>
      <c r="H109" s="282"/>
    </row>
    <row r="110" s="147" customFormat="1" ht="36" customHeight="1" spans="1:9">
      <c r="A110" s="442">
        <v>2011301</v>
      </c>
      <c r="B110" s="443" t="s">
        <v>114</v>
      </c>
      <c r="C110" s="369">
        <f>VLOOKUP(A110,'[3]02-1'!$A$1:$G$1271,4,FALSE)</f>
        <v>284</v>
      </c>
      <c r="D110" s="369">
        <v>339</v>
      </c>
      <c r="E110" s="444">
        <f t="shared" si="3"/>
        <v>0.194</v>
      </c>
      <c r="F110" s="438" t="str">
        <f t="shared" si="4"/>
        <v>是</v>
      </c>
      <c r="G110" s="282" t="str">
        <f t="shared" si="5"/>
        <v>项</v>
      </c>
      <c r="H110" s="149"/>
      <c r="I110" s="275"/>
    </row>
    <row r="111" s="147" customFormat="1" ht="36" hidden="1" customHeight="1" spans="1:9">
      <c r="A111" s="442">
        <v>2011302</v>
      </c>
      <c r="B111" s="443" t="s">
        <v>115</v>
      </c>
      <c r="C111" s="369">
        <f>VLOOKUP(A111,'[3]02-1'!$A$1:$G$1271,4,FALSE)</f>
        <v>0</v>
      </c>
      <c r="D111" s="369"/>
      <c r="E111" s="444" t="str">
        <f t="shared" si="3"/>
        <v/>
      </c>
      <c r="F111" s="438" t="str">
        <f t="shared" si="4"/>
        <v>否</v>
      </c>
      <c r="G111" s="282" t="str">
        <f t="shared" si="5"/>
        <v>项</v>
      </c>
      <c r="H111" s="149"/>
      <c r="I111" s="275"/>
    </row>
    <row r="112" s="147" customFormat="1" ht="36" hidden="1" customHeight="1" spans="1:9">
      <c r="A112" s="442">
        <v>2011303</v>
      </c>
      <c r="B112" s="443" t="s">
        <v>116</v>
      </c>
      <c r="C112" s="369">
        <f>VLOOKUP(A112,'[3]02-1'!$A$1:$G$1271,4,FALSE)</f>
        <v>0</v>
      </c>
      <c r="D112" s="369"/>
      <c r="E112" s="444" t="str">
        <f t="shared" si="3"/>
        <v/>
      </c>
      <c r="F112" s="438" t="str">
        <f t="shared" si="4"/>
        <v>否</v>
      </c>
      <c r="G112" s="282" t="str">
        <f t="shared" si="5"/>
        <v>项</v>
      </c>
      <c r="H112" s="149"/>
      <c r="I112" s="275"/>
    </row>
    <row r="113" s="147" customFormat="1" ht="36" hidden="1" customHeight="1" spans="1:9">
      <c r="A113" s="442">
        <v>2011304</v>
      </c>
      <c r="B113" s="443" t="s">
        <v>179</v>
      </c>
      <c r="C113" s="369">
        <f>VLOOKUP(A113,'[3]02-1'!$A$1:$G$1271,4,FALSE)</f>
        <v>0</v>
      </c>
      <c r="D113" s="369"/>
      <c r="E113" s="444" t="str">
        <f t="shared" si="3"/>
        <v/>
      </c>
      <c r="F113" s="438" t="str">
        <f t="shared" si="4"/>
        <v>否</v>
      </c>
      <c r="G113" s="282" t="str">
        <f t="shared" si="5"/>
        <v>项</v>
      </c>
      <c r="H113" s="149"/>
      <c r="I113" s="275"/>
    </row>
    <row r="114" s="147" customFormat="1" ht="36" hidden="1" customHeight="1" spans="1:9">
      <c r="A114" s="442">
        <v>2011305</v>
      </c>
      <c r="B114" s="443" t="s">
        <v>180</v>
      </c>
      <c r="C114" s="369">
        <f>VLOOKUP(A114,'[3]02-1'!$A$1:$G$1271,4,FALSE)</f>
        <v>0</v>
      </c>
      <c r="D114" s="369"/>
      <c r="E114" s="444" t="str">
        <f t="shared" si="3"/>
        <v/>
      </c>
      <c r="F114" s="438" t="str">
        <f t="shared" si="4"/>
        <v>否</v>
      </c>
      <c r="G114" s="282" t="str">
        <f t="shared" si="5"/>
        <v>项</v>
      </c>
      <c r="H114" s="149"/>
      <c r="I114" s="275"/>
    </row>
    <row r="115" s="147" customFormat="1" ht="36" hidden="1" customHeight="1" spans="1:9">
      <c r="A115" s="442">
        <v>2011306</v>
      </c>
      <c r="B115" s="443" t="s">
        <v>181</v>
      </c>
      <c r="C115" s="369">
        <f>VLOOKUP(A115,'[3]02-1'!$A$1:$G$1271,4,FALSE)</f>
        <v>0</v>
      </c>
      <c r="D115" s="369"/>
      <c r="E115" s="444" t="str">
        <f t="shared" si="3"/>
        <v/>
      </c>
      <c r="F115" s="438" t="str">
        <f t="shared" si="4"/>
        <v>否</v>
      </c>
      <c r="G115" s="282" t="str">
        <f t="shared" si="5"/>
        <v>项</v>
      </c>
      <c r="H115" s="149"/>
      <c r="I115" s="275"/>
    </row>
    <row r="116" s="147" customFormat="1" ht="36" hidden="1" customHeight="1" spans="1:9">
      <c r="A116" s="442">
        <v>2011307</v>
      </c>
      <c r="B116" s="443" t="s">
        <v>182</v>
      </c>
      <c r="C116" s="369">
        <f>VLOOKUP(A116,'[3]02-1'!$A$1:$G$1271,4,FALSE)</f>
        <v>0</v>
      </c>
      <c r="D116" s="369"/>
      <c r="E116" s="444" t="str">
        <f t="shared" si="3"/>
        <v/>
      </c>
      <c r="F116" s="438" t="str">
        <f t="shared" si="4"/>
        <v>否</v>
      </c>
      <c r="G116" s="282" t="str">
        <f t="shared" si="5"/>
        <v>项</v>
      </c>
      <c r="H116" s="149"/>
      <c r="I116" s="275"/>
    </row>
    <row r="117" s="147" customFormat="1" ht="36" customHeight="1" spans="1:9">
      <c r="A117" s="442">
        <v>2011308</v>
      </c>
      <c r="B117" s="443" t="s">
        <v>183</v>
      </c>
      <c r="C117" s="369">
        <f>VLOOKUP(A117,'[3]02-1'!$A$1:$G$1271,4,FALSE)</f>
        <v>100</v>
      </c>
      <c r="D117" s="369">
        <v>164</v>
      </c>
      <c r="E117" s="444">
        <f t="shared" si="3"/>
        <v>0.64</v>
      </c>
      <c r="F117" s="438" t="str">
        <f t="shared" si="4"/>
        <v>是</v>
      </c>
      <c r="G117" s="282" t="str">
        <f t="shared" si="5"/>
        <v>项</v>
      </c>
      <c r="H117" s="149"/>
      <c r="I117" s="275"/>
    </row>
    <row r="118" s="147" customFormat="1" ht="36" customHeight="1" spans="1:9">
      <c r="A118" s="442">
        <v>2011350</v>
      </c>
      <c r="B118" s="443" t="s">
        <v>123</v>
      </c>
      <c r="C118" s="369">
        <f>VLOOKUP(A118,'[3]02-1'!$A$1:$G$1271,4,FALSE)</f>
        <v>99</v>
      </c>
      <c r="D118" s="369">
        <v>128</v>
      </c>
      <c r="E118" s="444">
        <f t="shared" si="3"/>
        <v>0.293</v>
      </c>
      <c r="F118" s="438" t="str">
        <f t="shared" si="4"/>
        <v>是</v>
      </c>
      <c r="G118" s="282" t="str">
        <f t="shared" si="5"/>
        <v>项</v>
      </c>
      <c r="H118" s="149"/>
      <c r="I118" s="275"/>
    </row>
    <row r="119" s="147" customFormat="1" ht="36" customHeight="1" spans="1:9">
      <c r="A119" s="442">
        <v>2011399</v>
      </c>
      <c r="B119" s="443" t="s">
        <v>184</v>
      </c>
      <c r="C119" s="369">
        <f>VLOOKUP(A119,'[3]02-1'!$A$1:$G$1271,4,FALSE)</f>
        <v>1632</v>
      </c>
      <c r="D119" s="369">
        <v>281</v>
      </c>
      <c r="E119" s="444">
        <f t="shared" si="3"/>
        <v>-0.828</v>
      </c>
      <c r="F119" s="438" t="str">
        <f t="shared" si="4"/>
        <v>是</v>
      </c>
      <c r="G119" s="282" t="str">
        <f t="shared" si="5"/>
        <v>项</v>
      </c>
      <c r="H119" s="149"/>
      <c r="I119" s="275"/>
    </row>
    <row r="120" ht="36" hidden="1" customHeight="1" spans="1:8">
      <c r="A120" s="442">
        <v>20114</v>
      </c>
      <c r="B120" s="440" t="s">
        <v>185</v>
      </c>
      <c r="C120" s="448">
        <f>SUM(C121:C131)</f>
        <v>0</v>
      </c>
      <c r="D120" s="448">
        <f>SUM(D121:D131)</f>
        <v>0</v>
      </c>
      <c r="E120" s="444" t="str">
        <f t="shared" si="3"/>
        <v/>
      </c>
      <c r="F120" s="438" t="str">
        <f t="shared" si="4"/>
        <v>否</v>
      </c>
      <c r="G120" s="282" t="str">
        <f t="shared" si="5"/>
        <v>款</v>
      </c>
      <c r="H120" s="282"/>
    </row>
    <row r="121" s="147" customFormat="1" ht="36" hidden="1" customHeight="1" spans="1:9">
      <c r="A121" s="442">
        <v>2011401</v>
      </c>
      <c r="B121" s="443" t="s">
        <v>114</v>
      </c>
      <c r="C121" s="369">
        <f>VLOOKUP(A121,'[3]02-1'!$A$1:$G$1271,4,FALSE)</f>
        <v>0</v>
      </c>
      <c r="D121" s="369"/>
      <c r="E121" s="444" t="str">
        <f t="shared" si="3"/>
        <v/>
      </c>
      <c r="F121" s="438" t="str">
        <f t="shared" si="4"/>
        <v>否</v>
      </c>
      <c r="G121" s="282" t="str">
        <f t="shared" si="5"/>
        <v>项</v>
      </c>
      <c r="H121" s="149"/>
      <c r="I121" s="275"/>
    </row>
    <row r="122" s="147" customFormat="1" ht="36" hidden="1" customHeight="1" spans="1:9">
      <c r="A122" s="442">
        <v>2011402</v>
      </c>
      <c r="B122" s="443" t="s">
        <v>115</v>
      </c>
      <c r="C122" s="369">
        <f>VLOOKUP(A122,'[3]02-1'!$A$1:$G$1271,4,FALSE)</f>
        <v>0</v>
      </c>
      <c r="D122" s="369"/>
      <c r="E122" s="444" t="str">
        <f t="shared" si="3"/>
        <v/>
      </c>
      <c r="F122" s="438" t="str">
        <f t="shared" si="4"/>
        <v>否</v>
      </c>
      <c r="G122" s="282" t="str">
        <f t="shared" si="5"/>
        <v>项</v>
      </c>
      <c r="H122" s="149"/>
      <c r="I122" s="275"/>
    </row>
    <row r="123" s="147" customFormat="1" ht="36" hidden="1" customHeight="1" spans="1:9">
      <c r="A123" s="442">
        <v>2011403</v>
      </c>
      <c r="B123" s="443" t="s">
        <v>116</v>
      </c>
      <c r="C123" s="369">
        <f>VLOOKUP(A123,'[3]02-1'!$A$1:$G$1271,4,FALSE)</f>
        <v>0</v>
      </c>
      <c r="D123" s="369"/>
      <c r="E123" s="444" t="str">
        <f t="shared" si="3"/>
        <v/>
      </c>
      <c r="F123" s="438" t="str">
        <f t="shared" si="4"/>
        <v>否</v>
      </c>
      <c r="G123" s="282" t="str">
        <f t="shared" si="5"/>
        <v>项</v>
      </c>
      <c r="H123" s="149"/>
      <c r="I123" s="275"/>
    </row>
    <row r="124" s="147" customFormat="1" ht="36" hidden="1" customHeight="1" spans="1:9">
      <c r="A124" s="442">
        <v>2011404</v>
      </c>
      <c r="B124" s="443" t="s">
        <v>186</v>
      </c>
      <c r="C124" s="369">
        <f>VLOOKUP(A124,'[3]02-1'!$A$1:$G$1271,4,FALSE)</f>
        <v>0</v>
      </c>
      <c r="D124" s="369"/>
      <c r="E124" s="444" t="str">
        <f t="shared" si="3"/>
        <v/>
      </c>
      <c r="F124" s="438" t="str">
        <f t="shared" si="4"/>
        <v>否</v>
      </c>
      <c r="G124" s="282" t="str">
        <f t="shared" si="5"/>
        <v>项</v>
      </c>
      <c r="H124" s="149"/>
      <c r="I124" s="275"/>
    </row>
    <row r="125" s="147" customFormat="1" ht="36" hidden="1" customHeight="1" spans="1:9">
      <c r="A125" s="442">
        <v>2011405</v>
      </c>
      <c r="B125" s="443" t="s">
        <v>187</v>
      </c>
      <c r="C125" s="369">
        <f>VLOOKUP(A125,'[3]02-1'!$A$1:$G$1271,4,FALSE)</f>
        <v>0</v>
      </c>
      <c r="D125" s="369"/>
      <c r="E125" s="444" t="str">
        <f t="shared" si="3"/>
        <v/>
      </c>
      <c r="F125" s="438" t="str">
        <f t="shared" si="4"/>
        <v>否</v>
      </c>
      <c r="G125" s="282" t="str">
        <f t="shared" si="5"/>
        <v>项</v>
      </c>
      <c r="H125" s="149"/>
      <c r="I125" s="275"/>
    </row>
    <row r="126" s="147" customFormat="1" ht="36" hidden="1" customHeight="1" spans="1:9">
      <c r="A126" s="442">
        <v>2011408</v>
      </c>
      <c r="B126" s="443" t="s">
        <v>188</v>
      </c>
      <c r="C126" s="369">
        <f>VLOOKUP(A126,'[3]02-1'!$A$1:$G$1271,4,FALSE)</f>
        <v>0</v>
      </c>
      <c r="D126" s="369"/>
      <c r="E126" s="444" t="str">
        <f t="shared" si="3"/>
        <v/>
      </c>
      <c r="F126" s="438" t="str">
        <f t="shared" si="4"/>
        <v>否</v>
      </c>
      <c r="G126" s="282" t="str">
        <f t="shared" si="5"/>
        <v>项</v>
      </c>
      <c r="H126" s="149"/>
      <c r="I126" s="275"/>
    </row>
    <row r="127" s="147" customFormat="1" ht="36" hidden="1" customHeight="1" spans="1:9">
      <c r="A127" s="442">
        <v>2011409</v>
      </c>
      <c r="B127" s="443" t="s">
        <v>189</v>
      </c>
      <c r="C127" s="369">
        <f>VLOOKUP(A127,'[3]02-1'!$A$1:$G$1271,4,FALSE)</f>
        <v>0</v>
      </c>
      <c r="D127" s="369"/>
      <c r="E127" s="444" t="str">
        <f t="shared" si="3"/>
        <v/>
      </c>
      <c r="F127" s="438" t="str">
        <f t="shared" si="4"/>
        <v>否</v>
      </c>
      <c r="G127" s="282" t="str">
        <f t="shared" si="5"/>
        <v>项</v>
      </c>
      <c r="H127" s="149"/>
      <c r="I127" s="275"/>
    </row>
    <row r="128" s="147" customFormat="1" ht="36" hidden="1" customHeight="1" spans="1:9">
      <c r="A128" s="442">
        <v>2011410</v>
      </c>
      <c r="B128" s="443" t="s">
        <v>190</v>
      </c>
      <c r="C128" s="369">
        <f>VLOOKUP(A128,'[3]02-1'!$A$1:$G$1271,4,FALSE)</f>
        <v>0</v>
      </c>
      <c r="D128" s="369"/>
      <c r="E128" s="444" t="str">
        <f t="shared" si="3"/>
        <v/>
      </c>
      <c r="F128" s="438" t="str">
        <f t="shared" si="4"/>
        <v>否</v>
      </c>
      <c r="G128" s="282" t="str">
        <f t="shared" si="5"/>
        <v>项</v>
      </c>
      <c r="H128" s="149"/>
      <c r="I128" s="275"/>
    </row>
    <row r="129" s="147" customFormat="1" ht="36" hidden="1" customHeight="1" spans="1:9">
      <c r="A129" s="442">
        <v>2011411</v>
      </c>
      <c r="B129" s="443" t="s">
        <v>191</v>
      </c>
      <c r="C129" s="369">
        <f>VLOOKUP(A129,'[3]02-1'!$A$1:$G$1271,4,FALSE)</f>
        <v>0</v>
      </c>
      <c r="D129" s="369"/>
      <c r="E129" s="444" t="str">
        <f t="shared" si="3"/>
        <v/>
      </c>
      <c r="F129" s="438" t="str">
        <f t="shared" si="4"/>
        <v>否</v>
      </c>
      <c r="G129" s="282" t="str">
        <f t="shared" si="5"/>
        <v>项</v>
      </c>
      <c r="H129" s="149"/>
      <c r="I129" s="275"/>
    </row>
    <row r="130" s="147" customFormat="1" ht="36" hidden="1" customHeight="1" spans="1:9">
      <c r="A130" s="442">
        <v>2011450</v>
      </c>
      <c r="B130" s="443" t="s">
        <v>123</v>
      </c>
      <c r="C130" s="369">
        <f>VLOOKUP(A130,'[3]02-1'!$A$1:$G$1271,4,FALSE)</f>
        <v>0</v>
      </c>
      <c r="D130" s="369"/>
      <c r="E130" s="444" t="str">
        <f t="shared" si="3"/>
        <v/>
      </c>
      <c r="F130" s="438" t="str">
        <f t="shared" si="4"/>
        <v>否</v>
      </c>
      <c r="G130" s="282" t="str">
        <f t="shared" si="5"/>
        <v>项</v>
      </c>
      <c r="H130" s="149"/>
      <c r="I130" s="275"/>
    </row>
    <row r="131" s="147" customFormat="1" ht="36" hidden="1" customHeight="1" spans="1:9">
      <c r="A131" s="442">
        <v>2011499</v>
      </c>
      <c r="B131" s="443" t="s">
        <v>192</v>
      </c>
      <c r="C131" s="369">
        <f>VLOOKUP(A131,'[3]02-1'!$A$1:$G$1271,4,FALSE)</f>
        <v>0</v>
      </c>
      <c r="D131" s="369"/>
      <c r="E131" s="444" t="str">
        <f t="shared" si="3"/>
        <v/>
      </c>
      <c r="F131" s="438" t="str">
        <f t="shared" si="4"/>
        <v>否</v>
      </c>
      <c r="G131" s="282" t="str">
        <f t="shared" si="5"/>
        <v>项</v>
      </c>
      <c r="H131" s="149"/>
      <c r="I131" s="275"/>
    </row>
    <row r="132" ht="36" hidden="1" customHeight="1" spans="1:8">
      <c r="A132" s="442">
        <v>20123</v>
      </c>
      <c r="B132" s="440" t="s">
        <v>193</v>
      </c>
      <c r="C132" s="436">
        <f>SUM(C133:C138)</f>
        <v>0</v>
      </c>
      <c r="D132" s="436">
        <f>SUM(D133:D138)</f>
        <v>0</v>
      </c>
      <c r="E132" s="441" t="str">
        <f t="shared" ref="E132:E195" si="6">IFERROR(D132/C132-1,"")</f>
        <v/>
      </c>
      <c r="F132" s="438" t="str">
        <f t="shared" ref="F132:F195" si="7">IF(LEN(A132)=3,"是",IF(B132&lt;&gt;"",IF(SUM(C132:D132)&lt;&gt;0,"是","否"),"是"))</f>
        <v>否</v>
      </c>
      <c r="G132" s="282" t="str">
        <f t="shared" ref="G132:G195" si="8">IF(LEN(A132)=3,"类",IF(LEN(A132)=5,"款","项"))</f>
        <v>款</v>
      </c>
      <c r="H132" s="282"/>
    </row>
    <row r="133" s="147" customFormat="1" ht="36" hidden="1" customHeight="1" spans="1:9">
      <c r="A133" s="442">
        <v>2012301</v>
      </c>
      <c r="B133" s="443" t="s">
        <v>114</v>
      </c>
      <c r="C133" s="369">
        <f>VLOOKUP(A133,'[3]02-1'!$A$1:$G$1271,4,FALSE)</f>
        <v>0</v>
      </c>
      <c r="D133" s="369"/>
      <c r="E133" s="444" t="str">
        <f t="shared" si="6"/>
        <v/>
      </c>
      <c r="F133" s="438" t="str">
        <f t="shared" si="7"/>
        <v>否</v>
      </c>
      <c r="G133" s="282" t="str">
        <f t="shared" si="8"/>
        <v>项</v>
      </c>
      <c r="H133" s="149"/>
      <c r="I133" s="275"/>
    </row>
    <row r="134" s="147" customFormat="1" ht="36" hidden="1" customHeight="1" spans="1:9">
      <c r="A134" s="442">
        <v>2012302</v>
      </c>
      <c r="B134" s="443" t="s">
        <v>115</v>
      </c>
      <c r="C134" s="369">
        <f>VLOOKUP(A134,'[3]02-1'!$A$1:$G$1271,4,FALSE)</f>
        <v>0</v>
      </c>
      <c r="D134" s="369"/>
      <c r="E134" s="444" t="str">
        <f t="shared" si="6"/>
        <v/>
      </c>
      <c r="F134" s="438" t="str">
        <f t="shared" si="7"/>
        <v>否</v>
      </c>
      <c r="G134" s="282" t="str">
        <f t="shared" si="8"/>
        <v>项</v>
      </c>
      <c r="H134" s="149"/>
      <c r="I134" s="275"/>
    </row>
    <row r="135" s="147" customFormat="1" ht="36" hidden="1" customHeight="1" spans="1:9">
      <c r="A135" s="442">
        <v>2012303</v>
      </c>
      <c r="B135" s="443" t="s">
        <v>116</v>
      </c>
      <c r="C135" s="369">
        <f>VLOOKUP(A135,'[3]02-1'!$A$1:$G$1271,4,FALSE)</f>
        <v>0</v>
      </c>
      <c r="D135" s="369"/>
      <c r="E135" s="444" t="str">
        <f t="shared" si="6"/>
        <v/>
      </c>
      <c r="F135" s="438" t="str">
        <f t="shared" si="7"/>
        <v>否</v>
      </c>
      <c r="G135" s="282" t="str">
        <f t="shared" si="8"/>
        <v>项</v>
      </c>
      <c r="H135" s="149"/>
      <c r="I135" s="275"/>
    </row>
    <row r="136" s="147" customFormat="1" ht="36" hidden="1" customHeight="1" spans="1:9">
      <c r="A136" s="442">
        <v>2012304</v>
      </c>
      <c r="B136" s="443" t="s">
        <v>194</v>
      </c>
      <c r="C136" s="369">
        <f>VLOOKUP(A136,'[3]02-1'!$A$1:$G$1271,4,FALSE)</f>
        <v>0</v>
      </c>
      <c r="D136" s="369"/>
      <c r="E136" s="444" t="str">
        <f t="shared" si="6"/>
        <v/>
      </c>
      <c r="F136" s="438" t="str">
        <f t="shared" si="7"/>
        <v>否</v>
      </c>
      <c r="G136" s="282" t="str">
        <f t="shared" si="8"/>
        <v>项</v>
      </c>
      <c r="H136" s="149"/>
      <c r="I136" s="275"/>
    </row>
    <row r="137" s="147" customFormat="1" ht="36" hidden="1" customHeight="1" spans="1:9">
      <c r="A137" s="442">
        <v>2012350</v>
      </c>
      <c r="B137" s="443" t="s">
        <v>123</v>
      </c>
      <c r="C137" s="369">
        <f>VLOOKUP(A137,'[3]02-1'!$A$1:$G$1271,4,FALSE)</f>
        <v>0</v>
      </c>
      <c r="D137" s="369"/>
      <c r="E137" s="444" t="str">
        <f t="shared" si="6"/>
        <v/>
      </c>
      <c r="F137" s="438" t="str">
        <f t="shared" si="7"/>
        <v>否</v>
      </c>
      <c r="G137" s="282" t="str">
        <f t="shared" si="8"/>
        <v>项</v>
      </c>
      <c r="H137" s="149"/>
      <c r="I137" s="275"/>
    </row>
    <row r="138" s="147" customFormat="1" ht="36" hidden="1" customHeight="1" spans="1:9">
      <c r="A138" s="442">
        <v>2012399</v>
      </c>
      <c r="B138" s="443" t="s">
        <v>195</v>
      </c>
      <c r="C138" s="369">
        <f>VLOOKUP(A138,'[3]02-1'!$A$1:$G$1271,4,FALSE)</f>
        <v>0</v>
      </c>
      <c r="D138" s="369"/>
      <c r="E138" s="444" t="str">
        <f t="shared" si="6"/>
        <v/>
      </c>
      <c r="F138" s="438" t="str">
        <f t="shared" si="7"/>
        <v>否</v>
      </c>
      <c r="G138" s="282" t="str">
        <f t="shared" si="8"/>
        <v>项</v>
      </c>
      <c r="H138" s="149"/>
      <c r="I138" s="275"/>
    </row>
    <row r="139" ht="36" hidden="1" customHeight="1" spans="1:8">
      <c r="A139" s="442">
        <v>20125</v>
      </c>
      <c r="B139" s="440" t="s">
        <v>196</v>
      </c>
      <c r="C139" s="448">
        <f>SUM(C140:C146)</f>
        <v>0</v>
      </c>
      <c r="D139" s="448">
        <f>SUM(D140:D146)</f>
        <v>0</v>
      </c>
      <c r="E139" s="444" t="str">
        <f t="shared" si="6"/>
        <v/>
      </c>
      <c r="F139" s="438" t="str">
        <f t="shared" si="7"/>
        <v>否</v>
      </c>
      <c r="G139" s="282" t="str">
        <f t="shared" si="8"/>
        <v>款</v>
      </c>
      <c r="H139" s="282"/>
    </row>
    <row r="140" s="147" customFormat="1" ht="36" hidden="1" customHeight="1" spans="1:9">
      <c r="A140" s="442">
        <v>2012501</v>
      </c>
      <c r="B140" s="443" t="s">
        <v>114</v>
      </c>
      <c r="C140" s="369">
        <f>VLOOKUP(A140,'[3]02-1'!$A$1:$G$1271,4,FALSE)</f>
        <v>0</v>
      </c>
      <c r="D140" s="369"/>
      <c r="E140" s="444" t="str">
        <f t="shared" si="6"/>
        <v/>
      </c>
      <c r="F140" s="438" t="str">
        <f t="shared" si="7"/>
        <v>否</v>
      </c>
      <c r="G140" s="282" t="str">
        <f t="shared" si="8"/>
        <v>项</v>
      </c>
      <c r="H140" s="149"/>
      <c r="I140" s="275"/>
    </row>
    <row r="141" s="147" customFormat="1" ht="36" hidden="1" customHeight="1" spans="1:9">
      <c r="A141" s="442">
        <v>2012502</v>
      </c>
      <c r="B141" s="443" t="s">
        <v>115</v>
      </c>
      <c r="C141" s="369">
        <f>VLOOKUP(A141,'[3]02-1'!$A$1:$G$1271,4,FALSE)</f>
        <v>0</v>
      </c>
      <c r="D141" s="369"/>
      <c r="E141" s="444" t="str">
        <f t="shared" si="6"/>
        <v/>
      </c>
      <c r="F141" s="438" t="str">
        <f t="shared" si="7"/>
        <v>否</v>
      </c>
      <c r="G141" s="282" t="str">
        <f t="shared" si="8"/>
        <v>项</v>
      </c>
      <c r="H141" s="149"/>
      <c r="I141" s="275"/>
    </row>
    <row r="142" s="147" customFormat="1" ht="36" hidden="1" customHeight="1" spans="1:9">
      <c r="A142" s="442">
        <v>2012503</v>
      </c>
      <c r="B142" s="443" t="s">
        <v>116</v>
      </c>
      <c r="C142" s="369">
        <f>VLOOKUP(A142,'[3]02-1'!$A$1:$G$1271,4,FALSE)</f>
        <v>0</v>
      </c>
      <c r="D142" s="369"/>
      <c r="E142" s="444" t="str">
        <f t="shared" si="6"/>
        <v/>
      </c>
      <c r="F142" s="438" t="str">
        <f t="shared" si="7"/>
        <v>否</v>
      </c>
      <c r="G142" s="282" t="str">
        <f t="shared" si="8"/>
        <v>项</v>
      </c>
      <c r="H142" s="149"/>
      <c r="I142" s="275"/>
    </row>
    <row r="143" s="147" customFormat="1" ht="36" hidden="1" customHeight="1" spans="1:9">
      <c r="A143" s="442">
        <v>2012504</v>
      </c>
      <c r="B143" s="443" t="s">
        <v>197</v>
      </c>
      <c r="C143" s="369">
        <f>VLOOKUP(A143,'[3]02-1'!$A$1:$G$1271,4,FALSE)</f>
        <v>0</v>
      </c>
      <c r="D143" s="369"/>
      <c r="E143" s="444" t="str">
        <f t="shared" si="6"/>
        <v/>
      </c>
      <c r="F143" s="438" t="str">
        <f t="shared" si="7"/>
        <v>否</v>
      </c>
      <c r="G143" s="282" t="str">
        <f t="shared" si="8"/>
        <v>项</v>
      </c>
      <c r="H143" s="149"/>
      <c r="I143" s="275"/>
    </row>
    <row r="144" s="147" customFormat="1" ht="36" hidden="1" customHeight="1" spans="1:9">
      <c r="A144" s="442">
        <v>2012505</v>
      </c>
      <c r="B144" s="443" t="s">
        <v>198</v>
      </c>
      <c r="C144" s="369">
        <f>VLOOKUP(A144,'[3]02-1'!$A$1:$G$1271,4,FALSE)</f>
        <v>0</v>
      </c>
      <c r="D144" s="369"/>
      <c r="E144" s="444" t="str">
        <f t="shared" si="6"/>
        <v/>
      </c>
      <c r="F144" s="438" t="str">
        <f t="shared" si="7"/>
        <v>否</v>
      </c>
      <c r="G144" s="282" t="str">
        <f t="shared" si="8"/>
        <v>项</v>
      </c>
      <c r="H144" s="149"/>
      <c r="I144" s="275"/>
    </row>
    <row r="145" s="147" customFormat="1" ht="36" hidden="1" customHeight="1" spans="1:9">
      <c r="A145" s="442">
        <v>2012550</v>
      </c>
      <c r="B145" s="443" t="s">
        <v>123</v>
      </c>
      <c r="C145" s="369">
        <f>VLOOKUP(A145,'[3]02-1'!$A$1:$G$1271,4,FALSE)</f>
        <v>0</v>
      </c>
      <c r="D145" s="369"/>
      <c r="E145" s="444" t="str">
        <f t="shared" si="6"/>
        <v/>
      </c>
      <c r="F145" s="438" t="str">
        <f t="shared" si="7"/>
        <v>否</v>
      </c>
      <c r="G145" s="282" t="str">
        <f t="shared" si="8"/>
        <v>项</v>
      </c>
      <c r="H145" s="149"/>
      <c r="I145" s="275"/>
    </row>
    <row r="146" s="147" customFormat="1" ht="36" hidden="1" customHeight="1" spans="1:9">
      <c r="A146" s="442">
        <v>2012599</v>
      </c>
      <c r="B146" s="443" t="s">
        <v>199</v>
      </c>
      <c r="C146" s="369">
        <f>VLOOKUP(A146,'[3]02-1'!$A$1:$G$1271,4,FALSE)</f>
        <v>0</v>
      </c>
      <c r="D146" s="369"/>
      <c r="E146" s="444" t="str">
        <f t="shared" si="6"/>
        <v/>
      </c>
      <c r="F146" s="438" t="str">
        <f t="shared" si="7"/>
        <v>否</v>
      </c>
      <c r="G146" s="282" t="str">
        <f t="shared" si="8"/>
        <v>项</v>
      </c>
      <c r="H146" s="149"/>
      <c r="I146" s="275"/>
    </row>
    <row r="147" ht="36" customHeight="1" spans="1:8">
      <c r="A147" s="442">
        <v>20126</v>
      </c>
      <c r="B147" s="440" t="s">
        <v>200</v>
      </c>
      <c r="C147" s="436">
        <f>SUM(C148:C152)</f>
        <v>148</v>
      </c>
      <c r="D147" s="436">
        <f>SUM(D148:D152)</f>
        <v>137</v>
      </c>
      <c r="E147" s="441">
        <f t="shared" si="6"/>
        <v>-0.074</v>
      </c>
      <c r="F147" s="438" t="str">
        <f t="shared" si="7"/>
        <v>是</v>
      </c>
      <c r="G147" s="282" t="str">
        <f t="shared" si="8"/>
        <v>款</v>
      </c>
      <c r="H147" s="282"/>
    </row>
    <row r="148" s="147" customFormat="1" ht="36" hidden="1" customHeight="1" spans="1:9">
      <c r="A148" s="442">
        <v>2012601</v>
      </c>
      <c r="B148" s="443" t="s">
        <v>114</v>
      </c>
      <c r="C148" s="369">
        <f>VLOOKUP(A148,'[3]02-1'!$A$1:$G$1271,4,FALSE)</f>
        <v>0</v>
      </c>
      <c r="D148" s="369"/>
      <c r="E148" s="444" t="str">
        <f t="shared" si="6"/>
        <v/>
      </c>
      <c r="F148" s="438" t="str">
        <f t="shared" si="7"/>
        <v>否</v>
      </c>
      <c r="G148" s="282" t="str">
        <f t="shared" si="8"/>
        <v>项</v>
      </c>
      <c r="H148" s="149"/>
      <c r="I148" s="275"/>
    </row>
    <row r="149" s="147" customFormat="1" ht="36" hidden="1" customHeight="1" spans="1:9">
      <c r="A149" s="442">
        <v>2012602</v>
      </c>
      <c r="B149" s="443" t="s">
        <v>115</v>
      </c>
      <c r="C149" s="369">
        <f>VLOOKUP(A149,'[3]02-1'!$A$1:$G$1271,4,FALSE)</f>
        <v>0</v>
      </c>
      <c r="D149" s="369"/>
      <c r="E149" s="444" t="str">
        <f t="shared" si="6"/>
        <v/>
      </c>
      <c r="F149" s="438" t="str">
        <f t="shared" si="7"/>
        <v>否</v>
      </c>
      <c r="G149" s="282" t="str">
        <f t="shared" si="8"/>
        <v>项</v>
      </c>
      <c r="H149" s="149"/>
      <c r="I149" s="275"/>
    </row>
    <row r="150" s="147" customFormat="1" ht="36" hidden="1" customHeight="1" spans="1:9">
      <c r="A150" s="442">
        <v>2012603</v>
      </c>
      <c r="B150" s="443" t="s">
        <v>116</v>
      </c>
      <c r="C150" s="369">
        <f>VLOOKUP(A150,'[3]02-1'!$A$1:$G$1271,4,FALSE)</f>
        <v>0</v>
      </c>
      <c r="D150" s="369"/>
      <c r="E150" s="444" t="str">
        <f t="shared" si="6"/>
        <v/>
      </c>
      <c r="F150" s="438" t="str">
        <f t="shared" si="7"/>
        <v>否</v>
      </c>
      <c r="G150" s="282" t="str">
        <f t="shared" si="8"/>
        <v>项</v>
      </c>
      <c r="H150" s="149"/>
      <c r="I150" s="275"/>
    </row>
    <row r="151" s="147" customFormat="1" ht="36" customHeight="1" spans="1:9">
      <c r="A151" s="442">
        <v>2012604</v>
      </c>
      <c r="B151" s="443" t="s">
        <v>201</v>
      </c>
      <c r="C151" s="369">
        <f>VLOOKUP(A151,'[3]02-1'!$A$1:$G$1271,4,FALSE)</f>
        <v>148</v>
      </c>
      <c r="D151" s="369">
        <v>137</v>
      </c>
      <c r="E151" s="444">
        <f t="shared" si="6"/>
        <v>-0.074</v>
      </c>
      <c r="F151" s="438" t="str">
        <f t="shared" si="7"/>
        <v>是</v>
      </c>
      <c r="G151" s="282" t="str">
        <f t="shared" si="8"/>
        <v>项</v>
      </c>
      <c r="H151" s="149"/>
      <c r="I151" s="275"/>
    </row>
    <row r="152" s="147" customFormat="1" ht="36" hidden="1" customHeight="1" spans="1:9">
      <c r="A152" s="442">
        <v>2012699</v>
      </c>
      <c r="B152" s="443" t="s">
        <v>202</v>
      </c>
      <c r="C152" s="369">
        <f>VLOOKUP(A152,'[3]02-1'!$A$1:$G$1271,4,FALSE)</f>
        <v>0</v>
      </c>
      <c r="D152" s="369"/>
      <c r="E152" s="444" t="str">
        <f t="shared" si="6"/>
        <v/>
      </c>
      <c r="F152" s="438" t="str">
        <f t="shared" si="7"/>
        <v>否</v>
      </c>
      <c r="G152" s="282" t="str">
        <f t="shared" si="8"/>
        <v>项</v>
      </c>
      <c r="H152" s="149"/>
      <c r="I152" s="275"/>
    </row>
    <row r="153" ht="36" customHeight="1" spans="1:8">
      <c r="A153" s="442">
        <v>20128</v>
      </c>
      <c r="B153" s="440" t="s">
        <v>203</v>
      </c>
      <c r="C153" s="436">
        <f>SUM(C154:C159)</f>
        <v>151</v>
      </c>
      <c r="D153" s="436">
        <f>SUM(D154:D159)</f>
        <v>129</v>
      </c>
      <c r="E153" s="441">
        <f t="shared" si="6"/>
        <v>-0.146</v>
      </c>
      <c r="F153" s="438" t="str">
        <f t="shared" si="7"/>
        <v>是</v>
      </c>
      <c r="G153" s="282" t="str">
        <f t="shared" si="8"/>
        <v>款</v>
      </c>
      <c r="H153" s="282"/>
    </row>
    <row r="154" s="147" customFormat="1" ht="36" customHeight="1" spans="1:9">
      <c r="A154" s="442">
        <v>2012801</v>
      </c>
      <c r="B154" s="443" t="s">
        <v>114</v>
      </c>
      <c r="C154" s="369">
        <f>VLOOKUP(A154,'[3]02-1'!$A$1:$G$1271,4,FALSE)</f>
        <v>141</v>
      </c>
      <c r="D154" s="369">
        <v>121</v>
      </c>
      <c r="E154" s="444">
        <f t="shared" si="6"/>
        <v>-0.142</v>
      </c>
      <c r="F154" s="438" t="str">
        <f t="shared" si="7"/>
        <v>是</v>
      </c>
      <c r="G154" s="282" t="str">
        <f t="shared" si="8"/>
        <v>项</v>
      </c>
      <c r="H154" s="149"/>
      <c r="I154" s="275"/>
    </row>
    <row r="155" s="147" customFormat="1" ht="36" customHeight="1" spans="1:9">
      <c r="A155" s="442">
        <v>2012802</v>
      </c>
      <c r="B155" s="443" t="s">
        <v>115</v>
      </c>
      <c r="C155" s="369">
        <f>VLOOKUP(A155,'[3]02-1'!$A$1:$G$1271,4,FALSE)</f>
        <v>0</v>
      </c>
      <c r="D155" s="369">
        <v>8</v>
      </c>
      <c r="E155" s="444" t="str">
        <f t="shared" si="6"/>
        <v/>
      </c>
      <c r="F155" s="438" t="str">
        <f t="shared" si="7"/>
        <v>是</v>
      </c>
      <c r="G155" s="282" t="str">
        <f t="shared" si="8"/>
        <v>项</v>
      </c>
      <c r="H155" s="149"/>
      <c r="I155" s="275"/>
    </row>
    <row r="156" s="147" customFormat="1" ht="36" hidden="1" customHeight="1" spans="1:9">
      <c r="A156" s="442">
        <v>2012803</v>
      </c>
      <c r="B156" s="443" t="s">
        <v>116</v>
      </c>
      <c r="C156" s="369">
        <f>VLOOKUP(A156,'[3]02-1'!$A$1:$G$1271,4,FALSE)</f>
        <v>0</v>
      </c>
      <c r="D156" s="369"/>
      <c r="E156" s="444" t="str">
        <f t="shared" si="6"/>
        <v/>
      </c>
      <c r="F156" s="438" t="str">
        <f t="shared" si="7"/>
        <v>否</v>
      </c>
      <c r="G156" s="282" t="str">
        <f t="shared" si="8"/>
        <v>项</v>
      </c>
      <c r="H156" s="149"/>
      <c r="I156" s="275"/>
    </row>
    <row r="157" s="147" customFormat="1" ht="36" hidden="1" customHeight="1" spans="1:9">
      <c r="A157" s="442">
        <v>2012804</v>
      </c>
      <c r="B157" s="443" t="s">
        <v>128</v>
      </c>
      <c r="C157" s="369">
        <f>VLOOKUP(A157,'[3]02-1'!$A$1:$G$1271,4,FALSE)</f>
        <v>0</v>
      </c>
      <c r="D157" s="369"/>
      <c r="E157" s="444" t="str">
        <f t="shared" si="6"/>
        <v/>
      </c>
      <c r="F157" s="438" t="str">
        <f t="shared" si="7"/>
        <v>否</v>
      </c>
      <c r="G157" s="282" t="str">
        <f t="shared" si="8"/>
        <v>项</v>
      </c>
      <c r="H157" s="149"/>
      <c r="I157" s="275"/>
    </row>
    <row r="158" s="147" customFormat="1" ht="36" hidden="1" customHeight="1" spans="1:9">
      <c r="A158" s="442">
        <v>2012850</v>
      </c>
      <c r="B158" s="443" t="s">
        <v>123</v>
      </c>
      <c r="C158" s="369">
        <f>VLOOKUP(A158,'[3]02-1'!$A$1:$G$1271,4,FALSE)</f>
        <v>0</v>
      </c>
      <c r="D158" s="369"/>
      <c r="E158" s="444" t="str">
        <f t="shared" si="6"/>
        <v/>
      </c>
      <c r="F158" s="438" t="str">
        <f t="shared" si="7"/>
        <v>否</v>
      </c>
      <c r="G158" s="282" t="str">
        <f t="shared" si="8"/>
        <v>项</v>
      </c>
      <c r="H158" s="149"/>
      <c r="I158" s="275"/>
    </row>
    <row r="159" s="147" customFormat="1" ht="36" customHeight="1" spans="1:9">
      <c r="A159" s="442">
        <v>2012899</v>
      </c>
      <c r="B159" s="443" t="s">
        <v>204</v>
      </c>
      <c r="C159" s="369">
        <f>VLOOKUP(A159,'[3]02-1'!$A$1:$G$1271,4,FALSE)</f>
        <v>10</v>
      </c>
      <c r="D159" s="369"/>
      <c r="E159" s="444">
        <f t="shared" si="6"/>
        <v>-1</v>
      </c>
      <c r="F159" s="438" t="str">
        <f t="shared" si="7"/>
        <v>是</v>
      </c>
      <c r="G159" s="282" t="str">
        <f t="shared" si="8"/>
        <v>项</v>
      </c>
      <c r="H159" s="149"/>
      <c r="I159" s="275"/>
    </row>
    <row r="160" ht="36" customHeight="1" spans="1:8">
      <c r="A160" s="442">
        <v>20129</v>
      </c>
      <c r="B160" s="440" t="s">
        <v>205</v>
      </c>
      <c r="C160" s="436">
        <f>SUM(C161:C166)</f>
        <v>552</v>
      </c>
      <c r="D160" s="436">
        <f>SUM(D161:D166)</f>
        <v>538</v>
      </c>
      <c r="E160" s="441">
        <f t="shared" si="6"/>
        <v>-0.025</v>
      </c>
      <c r="F160" s="438" t="str">
        <f t="shared" si="7"/>
        <v>是</v>
      </c>
      <c r="G160" s="282" t="str">
        <f t="shared" si="8"/>
        <v>款</v>
      </c>
      <c r="H160" s="282"/>
    </row>
    <row r="161" s="147" customFormat="1" ht="36" customHeight="1" spans="1:9">
      <c r="A161" s="442">
        <v>2012901</v>
      </c>
      <c r="B161" s="443" t="s">
        <v>114</v>
      </c>
      <c r="C161" s="369">
        <f>VLOOKUP(A161,'[3]02-1'!$A$1:$G$1271,4,FALSE)</f>
        <v>318</v>
      </c>
      <c r="D161" s="369">
        <v>307</v>
      </c>
      <c r="E161" s="444">
        <f t="shared" si="6"/>
        <v>-0.035</v>
      </c>
      <c r="F161" s="438" t="str">
        <f t="shared" si="7"/>
        <v>是</v>
      </c>
      <c r="G161" s="282" t="str">
        <f t="shared" si="8"/>
        <v>项</v>
      </c>
      <c r="H161" s="149"/>
      <c r="I161" s="275"/>
    </row>
    <row r="162" s="147" customFormat="1" ht="36" customHeight="1" spans="1:9">
      <c r="A162" s="442">
        <v>2012902</v>
      </c>
      <c r="B162" s="443" t="s">
        <v>115</v>
      </c>
      <c r="C162" s="369">
        <f>VLOOKUP(A162,'[3]02-1'!$A$1:$G$1271,4,FALSE)</f>
        <v>68</v>
      </c>
      <c r="D162" s="369">
        <v>48</v>
      </c>
      <c r="E162" s="444">
        <f t="shared" si="6"/>
        <v>-0.294</v>
      </c>
      <c r="F162" s="438" t="str">
        <f t="shared" si="7"/>
        <v>是</v>
      </c>
      <c r="G162" s="282" t="str">
        <f t="shared" si="8"/>
        <v>项</v>
      </c>
      <c r="H162" s="149"/>
      <c r="I162" s="275"/>
    </row>
    <row r="163" s="147" customFormat="1" ht="36" hidden="1" customHeight="1" spans="1:9">
      <c r="A163" s="442">
        <v>2012903</v>
      </c>
      <c r="B163" s="443" t="s">
        <v>116</v>
      </c>
      <c r="C163" s="369">
        <f>VLOOKUP(A163,'[3]02-1'!$A$1:$G$1271,4,FALSE)</f>
        <v>0</v>
      </c>
      <c r="D163" s="369"/>
      <c r="E163" s="444" t="str">
        <f t="shared" si="6"/>
        <v/>
      </c>
      <c r="F163" s="438" t="str">
        <f t="shared" si="7"/>
        <v>否</v>
      </c>
      <c r="G163" s="282" t="str">
        <f t="shared" si="8"/>
        <v>项</v>
      </c>
      <c r="H163" s="149"/>
      <c r="I163" s="275"/>
    </row>
    <row r="164" s="147" customFormat="1" ht="36" hidden="1" customHeight="1" spans="1:9">
      <c r="A164" s="439">
        <v>2012906</v>
      </c>
      <c r="B164" s="443" t="s">
        <v>206</v>
      </c>
      <c r="C164" s="369">
        <f>VLOOKUP(A164,'[3]02-1'!$A$1:$G$1271,4,FALSE)</f>
        <v>0</v>
      </c>
      <c r="D164" s="369"/>
      <c r="E164" s="444" t="str">
        <f t="shared" si="6"/>
        <v/>
      </c>
      <c r="F164" s="438" t="str">
        <f t="shared" si="7"/>
        <v>否</v>
      </c>
      <c r="G164" s="282" t="str">
        <f t="shared" si="8"/>
        <v>项</v>
      </c>
      <c r="H164" s="149"/>
      <c r="I164" s="275"/>
    </row>
    <row r="165" s="147" customFormat="1" ht="36" customHeight="1" spans="1:9">
      <c r="A165" s="442">
        <v>2012950</v>
      </c>
      <c r="B165" s="443" t="s">
        <v>123</v>
      </c>
      <c r="C165" s="369">
        <f>VLOOKUP(A165,'[3]02-1'!$A$1:$G$1271,4,FALSE)</f>
        <v>93</v>
      </c>
      <c r="D165" s="369">
        <v>126</v>
      </c>
      <c r="E165" s="444">
        <f t="shared" si="6"/>
        <v>0.355</v>
      </c>
      <c r="F165" s="438" t="str">
        <f t="shared" si="7"/>
        <v>是</v>
      </c>
      <c r="G165" s="282" t="str">
        <f t="shared" si="8"/>
        <v>项</v>
      </c>
      <c r="H165" s="149"/>
      <c r="I165" s="275"/>
    </row>
    <row r="166" s="147" customFormat="1" ht="36" customHeight="1" spans="1:9">
      <c r="A166" s="442">
        <v>2012999</v>
      </c>
      <c r="B166" s="443" t="s">
        <v>207</v>
      </c>
      <c r="C166" s="369">
        <f>VLOOKUP(A166,'[3]02-1'!$A$1:$G$1271,4,FALSE)</f>
        <v>73</v>
      </c>
      <c r="D166" s="369">
        <v>57</v>
      </c>
      <c r="E166" s="444">
        <f t="shared" si="6"/>
        <v>-0.219</v>
      </c>
      <c r="F166" s="438" t="str">
        <f t="shared" si="7"/>
        <v>是</v>
      </c>
      <c r="G166" s="282" t="str">
        <f t="shared" si="8"/>
        <v>项</v>
      </c>
      <c r="H166" s="149"/>
      <c r="I166" s="275"/>
    </row>
    <row r="167" ht="36" customHeight="1" spans="1:8">
      <c r="A167" s="442">
        <v>20131</v>
      </c>
      <c r="B167" s="440" t="s">
        <v>208</v>
      </c>
      <c r="C167" s="436">
        <f>SUM(C168:C173)</f>
        <v>1249</v>
      </c>
      <c r="D167" s="436">
        <f>SUM(D168:D173)</f>
        <v>1225</v>
      </c>
      <c r="E167" s="441">
        <f t="shared" si="6"/>
        <v>-0.019</v>
      </c>
      <c r="F167" s="438" t="str">
        <f t="shared" si="7"/>
        <v>是</v>
      </c>
      <c r="G167" s="282" t="str">
        <f t="shared" si="8"/>
        <v>款</v>
      </c>
      <c r="H167" s="282"/>
    </row>
    <row r="168" s="147" customFormat="1" ht="36" customHeight="1" spans="1:9">
      <c r="A168" s="442">
        <v>2013101</v>
      </c>
      <c r="B168" s="443" t="s">
        <v>114</v>
      </c>
      <c r="C168" s="369">
        <f>VLOOKUP(A168,'[3]02-1'!$A$1:$G$1271,4,FALSE)</f>
        <v>509</v>
      </c>
      <c r="D168" s="369">
        <v>487</v>
      </c>
      <c r="E168" s="444">
        <f t="shared" si="6"/>
        <v>-0.043</v>
      </c>
      <c r="F168" s="438" t="str">
        <f t="shared" si="7"/>
        <v>是</v>
      </c>
      <c r="G168" s="282" t="str">
        <f t="shared" si="8"/>
        <v>项</v>
      </c>
      <c r="H168" s="149"/>
      <c r="I168" s="275"/>
    </row>
    <row r="169" s="147" customFormat="1" ht="36" customHeight="1" spans="1:9">
      <c r="A169" s="442">
        <v>2013102</v>
      </c>
      <c r="B169" s="443" t="s">
        <v>115</v>
      </c>
      <c r="C169" s="369">
        <f>VLOOKUP(A169,'[3]02-1'!$A$1:$G$1271,4,FALSE)</f>
        <v>170</v>
      </c>
      <c r="D169" s="369">
        <v>120</v>
      </c>
      <c r="E169" s="444">
        <f t="shared" si="6"/>
        <v>-0.294</v>
      </c>
      <c r="F169" s="438" t="str">
        <f t="shared" si="7"/>
        <v>是</v>
      </c>
      <c r="G169" s="282" t="str">
        <f t="shared" si="8"/>
        <v>项</v>
      </c>
      <c r="H169" s="149"/>
      <c r="I169" s="275"/>
    </row>
    <row r="170" s="147" customFormat="1" ht="36" hidden="1" customHeight="1" spans="1:9">
      <c r="A170" s="442">
        <v>2013103</v>
      </c>
      <c r="B170" s="443" t="s">
        <v>116</v>
      </c>
      <c r="C170" s="369">
        <f>VLOOKUP(A170,'[3]02-1'!$A$1:$G$1271,4,FALSE)</f>
        <v>0</v>
      </c>
      <c r="D170" s="369"/>
      <c r="E170" s="444" t="str">
        <f t="shared" si="6"/>
        <v/>
      </c>
      <c r="F170" s="438" t="str">
        <f t="shared" si="7"/>
        <v>否</v>
      </c>
      <c r="G170" s="282" t="str">
        <f t="shared" si="8"/>
        <v>项</v>
      </c>
      <c r="H170" s="149"/>
      <c r="I170" s="275"/>
    </row>
    <row r="171" s="147" customFormat="1" ht="36" hidden="1" customHeight="1" spans="1:9">
      <c r="A171" s="442">
        <v>2013105</v>
      </c>
      <c r="B171" s="443" t="s">
        <v>209</v>
      </c>
      <c r="C171" s="369">
        <f>VLOOKUP(A171,'[3]02-1'!$A$1:$G$1271,4,FALSE)</f>
        <v>0</v>
      </c>
      <c r="D171" s="369"/>
      <c r="E171" s="444" t="str">
        <f t="shared" si="6"/>
        <v/>
      </c>
      <c r="F171" s="438" t="str">
        <f t="shared" si="7"/>
        <v>否</v>
      </c>
      <c r="G171" s="282" t="str">
        <f t="shared" si="8"/>
        <v>项</v>
      </c>
      <c r="H171" s="149"/>
      <c r="I171" s="275"/>
    </row>
    <row r="172" s="147" customFormat="1" ht="36" customHeight="1" spans="1:9">
      <c r="A172" s="442">
        <v>2013150</v>
      </c>
      <c r="B172" s="443" t="s">
        <v>123</v>
      </c>
      <c r="C172" s="369">
        <f>VLOOKUP(A172,'[3]02-1'!$A$1:$G$1271,4,FALSE)</f>
        <v>570</v>
      </c>
      <c r="D172" s="369">
        <v>616</v>
      </c>
      <c r="E172" s="444">
        <f t="shared" si="6"/>
        <v>0.081</v>
      </c>
      <c r="F172" s="438" t="str">
        <f t="shared" si="7"/>
        <v>是</v>
      </c>
      <c r="G172" s="282" t="str">
        <f t="shared" si="8"/>
        <v>项</v>
      </c>
      <c r="H172" s="149"/>
      <c r="I172" s="275"/>
    </row>
    <row r="173" s="147" customFormat="1" ht="36" customHeight="1" spans="1:9">
      <c r="A173" s="442">
        <v>2013199</v>
      </c>
      <c r="B173" s="443" t="s">
        <v>210</v>
      </c>
      <c r="C173" s="369">
        <f>VLOOKUP(A173,'[3]02-1'!$A$1:$G$1271,4,FALSE)</f>
        <v>0</v>
      </c>
      <c r="D173" s="369">
        <v>2</v>
      </c>
      <c r="E173" s="444" t="str">
        <f t="shared" si="6"/>
        <v/>
      </c>
      <c r="F173" s="438" t="str">
        <f t="shared" si="7"/>
        <v>是</v>
      </c>
      <c r="G173" s="282" t="str">
        <f t="shared" si="8"/>
        <v>项</v>
      </c>
      <c r="H173" s="149"/>
      <c r="I173" s="275"/>
    </row>
    <row r="174" ht="36" customHeight="1" spans="1:8">
      <c r="A174" s="442">
        <v>20132</v>
      </c>
      <c r="B174" s="440" t="s">
        <v>211</v>
      </c>
      <c r="C174" s="436">
        <f>SUM(C175:C180)</f>
        <v>1801</v>
      </c>
      <c r="D174" s="436">
        <f>SUM(D175:D180)</f>
        <v>1810</v>
      </c>
      <c r="E174" s="441">
        <f t="shared" si="6"/>
        <v>0.005</v>
      </c>
      <c r="F174" s="438" t="str">
        <f t="shared" si="7"/>
        <v>是</v>
      </c>
      <c r="G174" s="282" t="str">
        <f t="shared" si="8"/>
        <v>款</v>
      </c>
      <c r="H174" s="282"/>
    </row>
    <row r="175" s="147" customFormat="1" ht="36" customHeight="1" spans="1:9">
      <c r="A175" s="442">
        <v>2013201</v>
      </c>
      <c r="B175" s="443" t="s">
        <v>114</v>
      </c>
      <c r="C175" s="369">
        <f>VLOOKUP(A175,'[3]02-1'!$A$1:$G$1271,4,FALSE)</f>
        <v>492</v>
      </c>
      <c r="D175" s="369">
        <v>543</v>
      </c>
      <c r="E175" s="444">
        <f t="shared" si="6"/>
        <v>0.104</v>
      </c>
      <c r="F175" s="438" t="str">
        <f t="shared" si="7"/>
        <v>是</v>
      </c>
      <c r="G175" s="282" t="str">
        <f t="shared" si="8"/>
        <v>项</v>
      </c>
      <c r="H175" s="149"/>
      <c r="I175" s="275"/>
    </row>
    <row r="176" s="147" customFormat="1" ht="36" customHeight="1" spans="1:9">
      <c r="A176" s="442">
        <v>2013202</v>
      </c>
      <c r="B176" s="443" t="s">
        <v>115</v>
      </c>
      <c r="C176" s="369">
        <f>VLOOKUP(A176,'[3]02-1'!$A$1:$G$1271,4,FALSE)</f>
        <v>154</v>
      </c>
      <c r="D176" s="369">
        <v>148</v>
      </c>
      <c r="E176" s="444">
        <f t="shared" si="6"/>
        <v>-0.039</v>
      </c>
      <c r="F176" s="438" t="str">
        <f t="shared" si="7"/>
        <v>是</v>
      </c>
      <c r="G176" s="282" t="str">
        <f t="shared" si="8"/>
        <v>项</v>
      </c>
      <c r="H176" s="149"/>
      <c r="I176" s="275"/>
    </row>
    <row r="177" s="147" customFormat="1" ht="36" hidden="1" customHeight="1" spans="1:9">
      <c r="A177" s="442">
        <v>2013203</v>
      </c>
      <c r="B177" s="443" t="s">
        <v>116</v>
      </c>
      <c r="C177" s="369">
        <f>VLOOKUP(A177,'[3]02-1'!$A$1:$G$1271,4,FALSE)</f>
        <v>0</v>
      </c>
      <c r="D177" s="369"/>
      <c r="E177" s="444" t="str">
        <f t="shared" si="6"/>
        <v/>
      </c>
      <c r="F177" s="438" t="str">
        <f t="shared" si="7"/>
        <v>否</v>
      </c>
      <c r="G177" s="282" t="str">
        <f t="shared" si="8"/>
        <v>项</v>
      </c>
      <c r="H177" s="149"/>
      <c r="I177" s="275"/>
    </row>
    <row r="178" s="147" customFormat="1" ht="36" hidden="1" customHeight="1" spans="1:9">
      <c r="A178" s="442">
        <v>2013204</v>
      </c>
      <c r="B178" s="443" t="s">
        <v>212</v>
      </c>
      <c r="C178" s="369">
        <f>VLOOKUP(A178,'[3]02-1'!$A$1:$G$1271,4,FALSE)</f>
        <v>0</v>
      </c>
      <c r="D178" s="369"/>
      <c r="E178" s="444" t="str">
        <f t="shared" si="6"/>
        <v/>
      </c>
      <c r="F178" s="438" t="str">
        <f t="shared" si="7"/>
        <v>否</v>
      </c>
      <c r="G178" s="282" t="str">
        <f t="shared" si="8"/>
        <v>项</v>
      </c>
      <c r="H178" s="149"/>
      <c r="I178" s="275"/>
    </row>
    <row r="179" s="147" customFormat="1" ht="36" customHeight="1" spans="1:9">
      <c r="A179" s="442">
        <v>2013250</v>
      </c>
      <c r="B179" s="443" t="s">
        <v>123</v>
      </c>
      <c r="C179" s="369">
        <f>VLOOKUP(A179,'[3]02-1'!$A$1:$G$1271,4,FALSE)</f>
        <v>139</v>
      </c>
      <c r="D179" s="369">
        <v>210</v>
      </c>
      <c r="E179" s="444">
        <f t="shared" si="6"/>
        <v>0.511</v>
      </c>
      <c r="F179" s="438" t="str">
        <f t="shared" si="7"/>
        <v>是</v>
      </c>
      <c r="G179" s="282" t="str">
        <f t="shared" si="8"/>
        <v>项</v>
      </c>
      <c r="H179" s="149"/>
      <c r="I179" s="275"/>
    </row>
    <row r="180" s="147" customFormat="1" ht="36" customHeight="1" spans="1:9">
      <c r="A180" s="442">
        <v>2013299</v>
      </c>
      <c r="B180" s="443" t="s">
        <v>213</v>
      </c>
      <c r="C180" s="369">
        <f>VLOOKUP(A180,'[3]02-1'!$A$1:$G$1271,4,FALSE)</f>
        <v>1016</v>
      </c>
      <c r="D180" s="369">
        <v>909</v>
      </c>
      <c r="E180" s="444">
        <f t="shared" si="6"/>
        <v>-0.105</v>
      </c>
      <c r="F180" s="438" t="str">
        <f t="shared" si="7"/>
        <v>是</v>
      </c>
      <c r="G180" s="282" t="str">
        <f t="shared" si="8"/>
        <v>项</v>
      </c>
      <c r="H180" s="149"/>
      <c r="I180" s="275"/>
    </row>
    <row r="181" ht="36" customHeight="1" spans="1:8">
      <c r="A181" s="442">
        <v>20133</v>
      </c>
      <c r="B181" s="440" t="s">
        <v>214</v>
      </c>
      <c r="C181" s="436">
        <f>SUM(C182:C187)</f>
        <v>657</v>
      </c>
      <c r="D181" s="436">
        <f>SUM(D182:D187)+1</f>
        <v>599</v>
      </c>
      <c r="E181" s="441">
        <f t="shared" si="6"/>
        <v>-0.088</v>
      </c>
      <c r="F181" s="438" t="str">
        <f t="shared" si="7"/>
        <v>是</v>
      </c>
      <c r="G181" s="282" t="str">
        <f t="shared" si="8"/>
        <v>款</v>
      </c>
      <c r="H181" s="282"/>
    </row>
    <row r="182" s="147" customFormat="1" ht="36" customHeight="1" spans="1:9">
      <c r="A182" s="442">
        <v>2013301</v>
      </c>
      <c r="B182" s="443" t="s">
        <v>114</v>
      </c>
      <c r="C182" s="369">
        <f>VLOOKUP(A182,'[3]02-1'!$A$1:$G$1271,4,FALSE)</f>
        <v>238</v>
      </c>
      <c r="D182" s="369">
        <v>199</v>
      </c>
      <c r="E182" s="444">
        <f t="shared" si="6"/>
        <v>-0.164</v>
      </c>
      <c r="F182" s="438" t="str">
        <f t="shared" si="7"/>
        <v>是</v>
      </c>
      <c r="G182" s="282" t="str">
        <f t="shared" si="8"/>
        <v>项</v>
      </c>
      <c r="H182" s="149"/>
      <c r="I182" s="275"/>
    </row>
    <row r="183" s="147" customFormat="1" ht="36" customHeight="1" spans="1:9">
      <c r="A183" s="442">
        <v>2013302</v>
      </c>
      <c r="B183" s="443" t="s">
        <v>115</v>
      </c>
      <c r="C183" s="369">
        <f>VLOOKUP(A183,'[3]02-1'!$A$1:$G$1271,4,FALSE)</f>
        <v>49</v>
      </c>
      <c r="D183" s="369"/>
      <c r="E183" s="444">
        <f t="shared" si="6"/>
        <v>-1</v>
      </c>
      <c r="F183" s="438" t="str">
        <f t="shared" si="7"/>
        <v>是</v>
      </c>
      <c r="G183" s="282" t="str">
        <f t="shared" si="8"/>
        <v>项</v>
      </c>
      <c r="H183" s="149"/>
      <c r="I183" s="275"/>
    </row>
    <row r="184" s="147" customFormat="1" ht="36" hidden="1" customHeight="1" spans="1:9">
      <c r="A184" s="442">
        <v>2013303</v>
      </c>
      <c r="B184" s="443" t="s">
        <v>116</v>
      </c>
      <c r="C184" s="369">
        <f>VLOOKUP(A184,'[3]02-1'!$A$1:$G$1271,4,FALSE)</f>
        <v>0</v>
      </c>
      <c r="D184" s="369"/>
      <c r="E184" s="444" t="str">
        <f t="shared" si="6"/>
        <v/>
      </c>
      <c r="F184" s="438" t="str">
        <f t="shared" si="7"/>
        <v>否</v>
      </c>
      <c r="G184" s="282" t="str">
        <f t="shared" si="8"/>
        <v>项</v>
      </c>
      <c r="H184" s="149"/>
      <c r="I184" s="275"/>
    </row>
    <row r="185" s="147" customFormat="1" ht="36" customHeight="1" spans="1:9">
      <c r="A185" s="442">
        <v>2013304</v>
      </c>
      <c r="B185" s="443" t="s">
        <v>215</v>
      </c>
      <c r="C185" s="369">
        <f>VLOOKUP(A185,'[3]02-1'!$A$1:$G$1271,4,FALSE)</f>
        <v>0</v>
      </c>
      <c r="D185" s="369">
        <v>213</v>
      </c>
      <c r="E185" s="444" t="str">
        <f t="shared" si="6"/>
        <v/>
      </c>
      <c r="F185" s="438" t="str">
        <f t="shared" si="7"/>
        <v>是</v>
      </c>
      <c r="G185" s="282" t="str">
        <f t="shared" si="8"/>
        <v>项</v>
      </c>
      <c r="H185" s="149"/>
      <c r="I185" s="275"/>
    </row>
    <row r="186" s="147" customFormat="1" ht="36" customHeight="1" spans="1:9">
      <c r="A186" s="442">
        <v>2013350</v>
      </c>
      <c r="B186" s="443" t="s">
        <v>123</v>
      </c>
      <c r="C186" s="369">
        <f>VLOOKUP(A186,'[3]02-1'!$A$1:$G$1271,4,FALSE)</f>
        <v>145</v>
      </c>
      <c r="D186" s="369">
        <v>142</v>
      </c>
      <c r="E186" s="444">
        <f t="shared" si="6"/>
        <v>-0.021</v>
      </c>
      <c r="F186" s="438" t="str">
        <f t="shared" si="7"/>
        <v>是</v>
      </c>
      <c r="G186" s="282" t="str">
        <f t="shared" si="8"/>
        <v>项</v>
      </c>
      <c r="H186" s="149"/>
      <c r="I186" s="275"/>
    </row>
    <row r="187" s="147" customFormat="1" ht="36" customHeight="1" spans="1:9">
      <c r="A187" s="442">
        <v>2013399</v>
      </c>
      <c r="B187" s="443" t="s">
        <v>216</v>
      </c>
      <c r="C187" s="369">
        <f>VLOOKUP(A187,'[3]02-1'!$A$1:$G$1271,4,FALSE)</f>
        <v>225</v>
      </c>
      <c r="D187" s="369">
        <v>44</v>
      </c>
      <c r="E187" s="444">
        <f t="shared" si="6"/>
        <v>-0.804</v>
      </c>
      <c r="F187" s="438" t="str">
        <f t="shared" si="7"/>
        <v>是</v>
      </c>
      <c r="G187" s="282" t="str">
        <f t="shared" si="8"/>
        <v>项</v>
      </c>
      <c r="H187" s="149"/>
      <c r="I187" s="275"/>
    </row>
    <row r="188" ht="36" customHeight="1" spans="1:8">
      <c r="A188" s="442">
        <v>20134</v>
      </c>
      <c r="B188" s="440" t="s">
        <v>217</v>
      </c>
      <c r="C188" s="436">
        <f>SUM(C189:C195)</f>
        <v>692</v>
      </c>
      <c r="D188" s="436">
        <f>SUM(D189:D195)+1</f>
        <v>503</v>
      </c>
      <c r="E188" s="441">
        <f t="shared" si="6"/>
        <v>-0.273</v>
      </c>
      <c r="F188" s="438" t="str">
        <f t="shared" si="7"/>
        <v>是</v>
      </c>
      <c r="G188" s="282" t="str">
        <f t="shared" si="8"/>
        <v>款</v>
      </c>
      <c r="H188" s="282"/>
    </row>
    <row r="189" s="147" customFormat="1" ht="36" customHeight="1" spans="1:9">
      <c r="A189" s="442">
        <v>2013401</v>
      </c>
      <c r="B189" s="443" t="s">
        <v>114</v>
      </c>
      <c r="C189" s="369">
        <f>VLOOKUP(A189,'[3]02-1'!$A$1:$G$1271,4,FALSE)</f>
        <v>279</v>
      </c>
      <c r="D189" s="369">
        <v>248</v>
      </c>
      <c r="E189" s="444">
        <f t="shared" si="6"/>
        <v>-0.111</v>
      </c>
      <c r="F189" s="438" t="str">
        <f t="shared" si="7"/>
        <v>是</v>
      </c>
      <c r="G189" s="282" t="str">
        <f t="shared" si="8"/>
        <v>项</v>
      </c>
      <c r="H189" s="149"/>
      <c r="I189" s="275"/>
    </row>
    <row r="190" s="147" customFormat="1" ht="36" hidden="1" customHeight="1" spans="1:9">
      <c r="A190" s="442">
        <v>2013402</v>
      </c>
      <c r="B190" s="443" t="s">
        <v>115</v>
      </c>
      <c r="C190" s="369">
        <f>VLOOKUP(A190,'[3]02-1'!$A$1:$G$1271,4,FALSE)</f>
        <v>0</v>
      </c>
      <c r="D190" s="369"/>
      <c r="E190" s="444" t="str">
        <f t="shared" si="6"/>
        <v/>
      </c>
      <c r="F190" s="438" t="str">
        <f t="shared" si="7"/>
        <v>否</v>
      </c>
      <c r="G190" s="282" t="str">
        <f t="shared" si="8"/>
        <v>项</v>
      </c>
      <c r="H190" s="149"/>
      <c r="I190" s="275"/>
    </row>
    <row r="191" s="147" customFormat="1" ht="36" hidden="1" customHeight="1" spans="1:9">
      <c r="A191" s="442">
        <v>2013403</v>
      </c>
      <c r="B191" s="443" t="s">
        <v>116</v>
      </c>
      <c r="C191" s="369">
        <f>VLOOKUP(A191,'[3]02-1'!$A$1:$G$1271,4,FALSE)</f>
        <v>0</v>
      </c>
      <c r="D191" s="369"/>
      <c r="E191" s="444" t="str">
        <f t="shared" si="6"/>
        <v/>
      </c>
      <c r="F191" s="438" t="str">
        <f t="shared" si="7"/>
        <v>否</v>
      </c>
      <c r="G191" s="282" t="str">
        <f t="shared" si="8"/>
        <v>项</v>
      </c>
      <c r="H191" s="149"/>
      <c r="I191" s="275"/>
    </row>
    <row r="192" s="147" customFormat="1" ht="36" hidden="1" customHeight="1" spans="1:9">
      <c r="A192" s="442">
        <v>2013404</v>
      </c>
      <c r="B192" s="443" t="s">
        <v>218</v>
      </c>
      <c r="C192" s="369">
        <f>VLOOKUP(A192,'[3]02-1'!$A$1:$G$1271,4,FALSE)</f>
        <v>0</v>
      </c>
      <c r="D192" s="369"/>
      <c r="E192" s="444" t="str">
        <f t="shared" si="6"/>
        <v/>
      </c>
      <c r="F192" s="438" t="str">
        <f t="shared" si="7"/>
        <v>否</v>
      </c>
      <c r="G192" s="282" t="str">
        <f t="shared" si="8"/>
        <v>项</v>
      </c>
      <c r="H192" s="149"/>
      <c r="I192" s="275"/>
    </row>
    <row r="193" s="147" customFormat="1" ht="36" hidden="1" customHeight="1" spans="1:9">
      <c r="A193" s="442">
        <v>2013405</v>
      </c>
      <c r="B193" s="443" t="s">
        <v>219</v>
      </c>
      <c r="C193" s="369">
        <f>VLOOKUP(A193,'[3]02-1'!$A$1:$G$1271,4,FALSE)</f>
        <v>0</v>
      </c>
      <c r="D193" s="369"/>
      <c r="E193" s="444" t="str">
        <f t="shared" si="6"/>
        <v/>
      </c>
      <c r="F193" s="438" t="str">
        <f t="shared" si="7"/>
        <v>否</v>
      </c>
      <c r="G193" s="282" t="str">
        <f t="shared" si="8"/>
        <v>项</v>
      </c>
      <c r="H193" s="149"/>
      <c r="I193" s="275"/>
    </row>
    <row r="194" s="147" customFormat="1" ht="36" customHeight="1" spans="1:9">
      <c r="A194" s="442">
        <v>2013450</v>
      </c>
      <c r="B194" s="443" t="s">
        <v>123</v>
      </c>
      <c r="C194" s="369">
        <f>VLOOKUP(A194,'[3]02-1'!$A$1:$G$1271,4,FALSE)</f>
        <v>33</v>
      </c>
      <c r="D194" s="369">
        <v>43</v>
      </c>
      <c r="E194" s="444">
        <f t="shared" si="6"/>
        <v>0.303</v>
      </c>
      <c r="F194" s="438" t="str">
        <f t="shared" si="7"/>
        <v>是</v>
      </c>
      <c r="G194" s="282" t="str">
        <f t="shared" si="8"/>
        <v>项</v>
      </c>
      <c r="H194" s="149"/>
      <c r="I194" s="275"/>
    </row>
    <row r="195" s="147" customFormat="1" ht="36" customHeight="1" spans="1:9">
      <c r="A195" s="442">
        <v>2013499</v>
      </c>
      <c r="B195" s="443" t="s">
        <v>220</v>
      </c>
      <c r="C195" s="369">
        <f>VLOOKUP(A195,'[3]02-1'!$A$1:$G$1271,4,FALSE)</f>
        <v>380</v>
      </c>
      <c r="D195" s="369">
        <v>211</v>
      </c>
      <c r="E195" s="444">
        <f t="shared" si="6"/>
        <v>-0.445</v>
      </c>
      <c r="F195" s="438" t="str">
        <f t="shared" si="7"/>
        <v>是</v>
      </c>
      <c r="G195" s="282" t="str">
        <f t="shared" si="8"/>
        <v>项</v>
      </c>
      <c r="H195" s="149"/>
      <c r="I195" s="275"/>
    </row>
    <row r="196" ht="36" hidden="1" customHeight="1" spans="1:8">
      <c r="A196" s="442">
        <v>20135</v>
      </c>
      <c r="B196" s="440" t="s">
        <v>221</v>
      </c>
      <c r="C196" s="448">
        <f>SUM(C197:C201)</f>
        <v>0</v>
      </c>
      <c r="D196" s="448">
        <f>SUM(D197:D201)</f>
        <v>0</v>
      </c>
      <c r="E196" s="444" t="str">
        <f t="shared" ref="E196:E259" si="9">IFERROR(D196/C196-1,"")</f>
        <v/>
      </c>
      <c r="F196" s="438" t="str">
        <f t="shared" ref="F196:F259" si="10">IF(LEN(A196)=3,"是",IF(B196&lt;&gt;"",IF(SUM(C196:D196)&lt;&gt;0,"是","否"),"是"))</f>
        <v>否</v>
      </c>
      <c r="G196" s="282" t="str">
        <f t="shared" ref="G196:G259" si="11">IF(LEN(A196)=3,"类",IF(LEN(A196)=5,"款","项"))</f>
        <v>款</v>
      </c>
      <c r="H196" s="282"/>
    </row>
    <row r="197" s="147" customFormat="1" ht="36" hidden="1" customHeight="1" spans="1:9">
      <c r="A197" s="442">
        <v>2013501</v>
      </c>
      <c r="B197" s="443" t="s">
        <v>114</v>
      </c>
      <c r="C197" s="369">
        <f>VLOOKUP(A197,'[3]02-1'!$A$1:$G$1271,4,FALSE)</f>
        <v>0</v>
      </c>
      <c r="D197" s="369"/>
      <c r="E197" s="444" t="str">
        <f t="shared" si="9"/>
        <v/>
      </c>
      <c r="F197" s="438" t="str">
        <f t="shared" si="10"/>
        <v>否</v>
      </c>
      <c r="G197" s="282" t="str">
        <f t="shared" si="11"/>
        <v>项</v>
      </c>
      <c r="H197" s="149"/>
      <c r="I197" s="275"/>
    </row>
    <row r="198" s="147" customFormat="1" ht="36" hidden="1" customHeight="1" spans="1:9">
      <c r="A198" s="442">
        <v>2013502</v>
      </c>
      <c r="B198" s="443" t="s">
        <v>115</v>
      </c>
      <c r="C198" s="369">
        <f>VLOOKUP(A198,'[3]02-1'!$A$1:$G$1271,4,FALSE)</f>
        <v>0</v>
      </c>
      <c r="D198" s="369"/>
      <c r="E198" s="444" t="str">
        <f t="shared" si="9"/>
        <v/>
      </c>
      <c r="F198" s="438" t="str">
        <f t="shared" si="10"/>
        <v>否</v>
      </c>
      <c r="G198" s="282" t="str">
        <f t="shared" si="11"/>
        <v>项</v>
      </c>
      <c r="H198" s="149"/>
      <c r="I198" s="275"/>
    </row>
    <row r="199" s="147" customFormat="1" ht="36" hidden="1" customHeight="1" spans="1:9">
      <c r="A199" s="442">
        <v>2013503</v>
      </c>
      <c r="B199" s="443" t="s">
        <v>116</v>
      </c>
      <c r="C199" s="369">
        <f>VLOOKUP(A199,'[3]02-1'!$A$1:$G$1271,4,FALSE)</f>
        <v>0</v>
      </c>
      <c r="D199" s="369"/>
      <c r="E199" s="444" t="str">
        <f t="shared" si="9"/>
        <v/>
      </c>
      <c r="F199" s="438" t="str">
        <f t="shared" si="10"/>
        <v>否</v>
      </c>
      <c r="G199" s="282" t="str">
        <f t="shared" si="11"/>
        <v>项</v>
      </c>
      <c r="H199" s="149"/>
      <c r="I199" s="275"/>
    </row>
    <row r="200" s="147" customFormat="1" ht="36" hidden="1" customHeight="1" spans="1:9">
      <c r="A200" s="442">
        <v>2013550</v>
      </c>
      <c r="B200" s="443" t="s">
        <v>123</v>
      </c>
      <c r="C200" s="369">
        <f>VLOOKUP(A200,'[3]02-1'!$A$1:$G$1271,4,FALSE)</f>
        <v>0</v>
      </c>
      <c r="D200" s="369"/>
      <c r="E200" s="444" t="str">
        <f t="shared" si="9"/>
        <v/>
      </c>
      <c r="F200" s="438" t="str">
        <f t="shared" si="10"/>
        <v>否</v>
      </c>
      <c r="G200" s="282" t="str">
        <f t="shared" si="11"/>
        <v>项</v>
      </c>
      <c r="H200" s="149"/>
      <c r="I200" s="275"/>
    </row>
    <row r="201" s="147" customFormat="1" ht="36" hidden="1" customHeight="1" spans="1:9">
      <c r="A201" s="442">
        <v>2013599</v>
      </c>
      <c r="B201" s="443" t="s">
        <v>222</v>
      </c>
      <c r="C201" s="369">
        <f>VLOOKUP(A201,'[3]02-1'!$A$1:$G$1271,4,FALSE)</f>
        <v>0</v>
      </c>
      <c r="D201" s="369"/>
      <c r="E201" s="444" t="str">
        <f t="shared" si="9"/>
        <v/>
      </c>
      <c r="F201" s="438" t="str">
        <f t="shared" si="10"/>
        <v>否</v>
      </c>
      <c r="G201" s="282" t="str">
        <f t="shared" si="11"/>
        <v>项</v>
      </c>
      <c r="H201" s="149"/>
      <c r="I201" s="275"/>
    </row>
    <row r="202" ht="36" customHeight="1" spans="1:8">
      <c r="A202" s="442">
        <v>20136</v>
      </c>
      <c r="B202" s="440" t="s">
        <v>223</v>
      </c>
      <c r="C202" s="436">
        <f>SUM(C203:C207)</f>
        <v>1444</v>
      </c>
      <c r="D202" s="436">
        <f>SUM(D203:D207)-1</f>
        <v>1096</v>
      </c>
      <c r="E202" s="441">
        <f t="shared" si="9"/>
        <v>-0.241</v>
      </c>
      <c r="F202" s="438" t="str">
        <f t="shared" si="10"/>
        <v>是</v>
      </c>
      <c r="G202" s="282" t="str">
        <f t="shared" si="11"/>
        <v>款</v>
      </c>
      <c r="H202" s="282"/>
    </row>
    <row r="203" s="147" customFormat="1" ht="36" customHeight="1" spans="1:9">
      <c r="A203" s="442">
        <v>2013601</v>
      </c>
      <c r="B203" s="443" t="s">
        <v>114</v>
      </c>
      <c r="C203" s="369">
        <f>VLOOKUP(A203,'[3]02-1'!$A$1:$G$1271,4,FALSE)</f>
        <v>350</v>
      </c>
      <c r="D203" s="369">
        <v>256</v>
      </c>
      <c r="E203" s="444">
        <f t="shared" si="9"/>
        <v>-0.269</v>
      </c>
      <c r="F203" s="438" t="str">
        <f t="shared" si="10"/>
        <v>是</v>
      </c>
      <c r="G203" s="282" t="str">
        <f t="shared" si="11"/>
        <v>项</v>
      </c>
      <c r="H203" s="149"/>
      <c r="I203" s="275"/>
    </row>
    <row r="204" s="147" customFormat="1" ht="36" customHeight="1" spans="1:9">
      <c r="A204" s="442">
        <v>2013602</v>
      </c>
      <c r="B204" s="443" t="s">
        <v>115</v>
      </c>
      <c r="C204" s="369">
        <f>VLOOKUP(A204,'[3]02-1'!$A$1:$G$1271,4,FALSE)</f>
        <v>617</v>
      </c>
      <c r="D204" s="369">
        <v>280</v>
      </c>
      <c r="E204" s="444">
        <f t="shared" si="9"/>
        <v>-0.546</v>
      </c>
      <c r="F204" s="438" t="str">
        <f t="shared" si="10"/>
        <v>是</v>
      </c>
      <c r="G204" s="282" t="str">
        <f t="shared" si="11"/>
        <v>项</v>
      </c>
      <c r="H204" s="149"/>
      <c r="I204" s="275"/>
    </row>
    <row r="205" s="147" customFormat="1" ht="36" hidden="1" customHeight="1" spans="1:9">
      <c r="A205" s="442">
        <v>2013603</v>
      </c>
      <c r="B205" s="443" t="s">
        <v>116</v>
      </c>
      <c r="C205" s="369">
        <f>VLOOKUP(A205,'[3]02-1'!$A$1:$G$1271,4,FALSE)</f>
        <v>0</v>
      </c>
      <c r="D205" s="369"/>
      <c r="E205" s="444" t="str">
        <f t="shared" si="9"/>
        <v/>
      </c>
      <c r="F205" s="438" t="str">
        <f t="shared" si="10"/>
        <v>否</v>
      </c>
      <c r="G205" s="282" t="str">
        <f t="shared" si="11"/>
        <v>项</v>
      </c>
      <c r="H205" s="149"/>
      <c r="I205" s="275"/>
    </row>
    <row r="206" s="147" customFormat="1" ht="36" customHeight="1" spans="1:9">
      <c r="A206" s="442">
        <v>2013650</v>
      </c>
      <c r="B206" s="443" t="s">
        <v>123</v>
      </c>
      <c r="C206" s="369">
        <f>VLOOKUP(A206,'[3]02-1'!$A$1:$G$1271,4,FALSE)</f>
        <v>477</v>
      </c>
      <c r="D206" s="369">
        <v>392</v>
      </c>
      <c r="E206" s="444">
        <f t="shared" si="9"/>
        <v>-0.178</v>
      </c>
      <c r="F206" s="438" t="str">
        <f t="shared" si="10"/>
        <v>是</v>
      </c>
      <c r="G206" s="282" t="str">
        <f t="shared" si="11"/>
        <v>项</v>
      </c>
      <c r="H206" s="149"/>
      <c r="I206" s="275"/>
    </row>
    <row r="207" s="147" customFormat="1" ht="36" customHeight="1" spans="1:9">
      <c r="A207" s="442">
        <v>2013699</v>
      </c>
      <c r="B207" s="443" t="s">
        <v>223</v>
      </c>
      <c r="C207" s="369">
        <f>VLOOKUP(A207,'[3]02-1'!$A$1:$G$1271,4,FALSE)</f>
        <v>0</v>
      </c>
      <c r="D207" s="369">
        <v>169</v>
      </c>
      <c r="E207" s="444" t="str">
        <f t="shared" si="9"/>
        <v/>
      </c>
      <c r="F207" s="438" t="str">
        <f t="shared" si="10"/>
        <v>是</v>
      </c>
      <c r="G207" s="282" t="str">
        <f t="shared" si="11"/>
        <v>项</v>
      </c>
      <c r="H207" s="149"/>
      <c r="I207" s="275"/>
    </row>
    <row r="208" ht="36" hidden="1" customHeight="1" spans="1:8">
      <c r="A208" s="442">
        <v>20137</v>
      </c>
      <c r="B208" s="440" t="s">
        <v>224</v>
      </c>
      <c r="C208" s="448">
        <f>SUM(C209:C214)</f>
        <v>0</v>
      </c>
      <c r="D208" s="448">
        <f>SUM(D209:D214)</f>
        <v>0</v>
      </c>
      <c r="E208" s="444" t="str">
        <f t="shared" si="9"/>
        <v/>
      </c>
      <c r="F208" s="438" t="str">
        <f t="shared" si="10"/>
        <v>否</v>
      </c>
      <c r="G208" s="282" t="str">
        <f t="shared" si="11"/>
        <v>款</v>
      </c>
      <c r="H208" s="282"/>
    </row>
    <row r="209" s="147" customFormat="1" ht="36" hidden="1" customHeight="1" spans="1:9">
      <c r="A209" s="442">
        <v>2013701</v>
      </c>
      <c r="B209" s="443" t="s">
        <v>114</v>
      </c>
      <c r="C209" s="369">
        <f>VLOOKUP(A209,'[3]02-1'!$A$1:$G$1271,4,FALSE)</f>
        <v>0</v>
      </c>
      <c r="D209" s="369"/>
      <c r="E209" s="444" t="str">
        <f t="shared" si="9"/>
        <v/>
      </c>
      <c r="F209" s="438" t="str">
        <f t="shared" si="10"/>
        <v>否</v>
      </c>
      <c r="G209" s="282" t="str">
        <f t="shared" si="11"/>
        <v>项</v>
      </c>
      <c r="H209" s="149"/>
      <c r="I209" s="275"/>
    </row>
    <row r="210" s="147" customFormat="1" ht="36" hidden="1" customHeight="1" spans="1:9">
      <c r="A210" s="442">
        <v>2013702</v>
      </c>
      <c r="B210" s="443" t="s">
        <v>115</v>
      </c>
      <c r="C210" s="369">
        <f>VLOOKUP(A210,'[3]02-1'!$A$1:$G$1271,4,FALSE)</f>
        <v>0</v>
      </c>
      <c r="D210" s="369"/>
      <c r="E210" s="444" t="str">
        <f t="shared" si="9"/>
        <v/>
      </c>
      <c r="F210" s="438" t="str">
        <f t="shared" si="10"/>
        <v>否</v>
      </c>
      <c r="G210" s="282" t="str">
        <f t="shared" si="11"/>
        <v>项</v>
      </c>
      <c r="H210" s="149"/>
      <c r="I210" s="275"/>
    </row>
    <row r="211" s="147" customFormat="1" ht="36" hidden="1" customHeight="1" spans="1:9">
      <c r="A211" s="442">
        <v>2013703</v>
      </c>
      <c r="B211" s="443" t="s">
        <v>116</v>
      </c>
      <c r="C211" s="369">
        <f>VLOOKUP(A211,'[3]02-1'!$A$1:$G$1271,4,FALSE)</f>
        <v>0</v>
      </c>
      <c r="D211" s="369"/>
      <c r="E211" s="444" t="str">
        <f t="shared" si="9"/>
        <v/>
      </c>
      <c r="F211" s="438" t="str">
        <f t="shared" si="10"/>
        <v>否</v>
      </c>
      <c r="G211" s="282" t="str">
        <f t="shared" si="11"/>
        <v>项</v>
      </c>
      <c r="H211" s="149"/>
      <c r="I211" s="275"/>
    </row>
    <row r="212" s="147" customFormat="1" ht="36" hidden="1" customHeight="1" spans="1:9">
      <c r="A212" s="442">
        <v>2013704</v>
      </c>
      <c r="B212" s="443" t="s">
        <v>225</v>
      </c>
      <c r="C212" s="369">
        <f>VLOOKUP(A212,'[3]02-1'!$A$1:$G$1271,4,FALSE)</f>
        <v>0</v>
      </c>
      <c r="D212" s="369"/>
      <c r="E212" s="444" t="str">
        <f t="shared" si="9"/>
        <v/>
      </c>
      <c r="F212" s="438" t="str">
        <f t="shared" si="10"/>
        <v>否</v>
      </c>
      <c r="G212" s="282" t="str">
        <f t="shared" si="11"/>
        <v>项</v>
      </c>
      <c r="H212" s="149"/>
      <c r="I212" s="275"/>
    </row>
    <row r="213" s="147" customFormat="1" ht="36" hidden="1" customHeight="1" spans="1:9">
      <c r="A213" s="442">
        <v>2013750</v>
      </c>
      <c r="B213" s="443" t="s">
        <v>123</v>
      </c>
      <c r="C213" s="369">
        <f>VLOOKUP(A213,'[3]02-1'!$A$1:$G$1271,4,FALSE)</f>
        <v>0</v>
      </c>
      <c r="D213" s="369"/>
      <c r="E213" s="444" t="str">
        <f t="shared" si="9"/>
        <v/>
      </c>
      <c r="F213" s="438" t="str">
        <f t="shared" si="10"/>
        <v>否</v>
      </c>
      <c r="G213" s="282" t="str">
        <f t="shared" si="11"/>
        <v>项</v>
      </c>
      <c r="H213" s="149"/>
      <c r="I213" s="275"/>
    </row>
    <row r="214" s="147" customFormat="1" ht="36" hidden="1" customHeight="1" spans="1:9">
      <c r="A214" s="442">
        <v>2013799</v>
      </c>
      <c r="B214" s="443" t="s">
        <v>226</v>
      </c>
      <c r="C214" s="369">
        <f>VLOOKUP(A214,'[3]02-1'!$A$1:$G$1271,4,FALSE)</f>
        <v>0</v>
      </c>
      <c r="D214" s="369"/>
      <c r="E214" s="444" t="str">
        <f t="shared" si="9"/>
        <v/>
      </c>
      <c r="F214" s="438" t="str">
        <f t="shared" si="10"/>
        <v>否</v>
      </c>
      <c r="G214" s="282" t="str">
        <f t="shared" si="11"/>
        <v>项</v>
      </c>
      <c r="H214" s="149"/>
      <c r="I214" s="275"/>
    </row>
    <row r="215" ht="36" customHeight="1" spans="1:8">
      <c r="A215" s="442">
        <v>20138</v>
      </c>
      <c r="B215" s="440" t="s">
        <v>227</v>
      </c>
      <c r="C215" s="436">
        <f>SUM(C216:C229)</f>
        <v>2777</v>
      </c>
      <c r="D215" s="436">
        <f>SUM(D216:D229)+1</f>
        <v>2758</v>
      </c>
      <c r="E215" s="441">
        <f t="shared" si="9"/>
        <v>-0.007</v>
      </c>
      <c r="F215" s="438" t="str">
        <f t="shared" si="10"/>
        <v>是</v>
      </c>
      <c r="G215" s="282" t="str">
        <f t="shared" si="11"/>
        <v>款</v>
      </c>
      <c r="H215" s="282"/>
    </row>
    <row r="216" s="147" customFormat="1" ht="36" customHeight="1" spans="1:9">
      <c r="A216" s="442">
        <v>2013801</v>
      </c>
      <c r="B216" s="443" t="s">
        <v>114</v>
      </c>
      <c r="C216" s="369">
        <f>VLOOKUP(A216,'[3]02-1'!$A$1:$G$1271,4,FALSE)</f>
        <v>2254</v>
      </c>
      <c r="D216" s="369">
        <v>2308</v>
      </c>
      <c r="E216" s="444">
        <f t="shared" si="9"/>
        <v>0.024</v>
      </c>
      <c r="F216" s="438" t="str">
        <f t="shared" si="10"/>
        <v>是</v>
      </c>
      <c r="G216" s="282" t="str">
        <f t="shared" si="11"/>
        <v>项</v>
      </c>
      <c r="H216" s="149"/>
      <c r="I216" s="275"/>
    </row>
    <row r="217" s="147" customFormat="1" ht="36" hidden="1" customHeight="1" spans="1:9">
      <c r="A217" s="442">
        <v>2013802</v>
      </c>
      <c r="B217" s="443" t="s">
        <v>115</v>
      </c>
      <c r="C217" s="369">
        <f>VLOOKUP(A217,'[3]02-1'!$A$1:$G$1271,4,FALSE)</f>
        <v>0</v>
      </c>
      <c r="D217" s="369"/>
      <c r="E217" s="444" t="str">
        <f t="shared" si="9"/>
        <v/>
      </c>
      <c r="F217" s="438" t="str">
        <f t="shared" si="10"/>
        <v>否</v>
      </c>
      <c r="G217" s="282" t="str">
        <f t="shared" si="11"/>
        <v>项</v>
      </c>
      <c r="H217" s="149"/>
      <c r="I217" s="275"/>
    </row>
    <row r="218" s="147" customFormat="1" ht="36" hidden="1" customHeight="1" spans="1:9">
      <c r="A218" s="442">
        <v>2013803</v>
      </c>
      <c r="B218" s="443" t="s">
        <v>116</v>
      </c>
      <c r="C218" s="369">
        <f>VLOOKUP(A218,'[3]02-1'!$A$1:$G$1271,4,FALSE)</f>
        <v>0</v>
      </c>
      <c r="D218" s="369"/>
      <c r="E218" s="444" t="str">
        <f t="shared" si="9"/>
        <v/>
      </c>
      <c r="F218" s="438" t="str">
        <f t="shared" si="10"/>
        <v>否</v>
      </c>
      <c r="G218" s="282" t="str">
        <f t="shared" si="11"/>
        <v>项</v>
      </c>
      <c r="H218" s="149"/>
      <c r="I218" s="275"/>
    </row>
    <row r="219" s="147" customFormat="1" ht="36" customHeight="1" spans="1:9">
      <c r="A219" s="442">
        <v>2013804</v>
      </c>
      <c r="B219" s="443" t="s">
        <v>228</v>
      </c>
      <c r="C219" s="369">
        <f>VLOOKUP(A219,'[3]02-1'!$A$1:$G$1271,4,FALSE)</f>
        <v>104</v>
      </c>
      <c r="D219" s="369">
        <v>61</v>
      </c>
      <c r="E219" s="444">
        <f t="shared" si="9"/>
        <v>-0.413</v>
      </c>
      <c r="F219" s="438" t="str">
        <f t="shared" si="10"/>
        <v>是</v>
      </c>
      <c r="G219" s="282" t="str">
        <f t="shared" si="11"/>
        <v>项</v>
      </c>
      <c r="H219" s="149"/>
      <c r="I219" s="275"/>
    </row>
    <row r="220" s="147" customFormat="1" ht="36" customHeight="1" spans="1:9">
      <c r="A220" s="442">
        <v>2013805</v>
      </c>
      <c r="B220" s="443" t="s">
        <v>229</v>
      </c>
      <c r="C220" s="369">
        <f>VLOOKUP(A220,'[3]02-1'!$A$1:$G$1271,4,FALSE)</f>
        <v>127</v>
      </c>
      <c r="D220" s="369">
        <v>96</v>
      </c>
      <c r="E220" s="444">
        <f t="shared" si="9"/>
        <v>-0.244</v>
      </c>
      <c r="F220" s="438" t="str">
        <f t="shared" si="10"/>
        <v>是</v>
      </c>
      <c r="G220" s="282" t="str">
        <f t="shared" si="11"/>
        <v>项</v>
      </c>
      <c r="H220" s="149"/>
      <c r="I220" s="275"/>
    </row>
    <row r="221" s="147" customFormat="1" ht="36" hidden="1" customHeight="1" spans="1:9">
      <c r="A221" s="442">
        <v>2013808</v>
      </c>
      <c r="B221" s="443" t="s">
        <v>155</v>
      </c>
      <c r="C221" s="369">
        <f>VLOOKUP(A221,'[3]02-1'!$A$1:$G$1271,4,FALSE)</f>
        <v>0</v>
      </c>
      <c r="D221" s="369"/>
      <c r="E221" s="444" t="str">
        <f t="shared" si="9"/>
        <v/>
      </c>
      <c r="F221" s="438" t="str">
        <f t="shared" si="10"/>
        <v>否</v>
      </c>
      <c r="G221" s="282" t="str">
        <f t="shared" si="11"/>
        <v>项</v>
      </c>
      <c r="H221" s="149"/>
      <c r="I221" s="275"/>
    </row>
    <row r="222" s="147" customFormat="1" ht="36" hidden="1" customHeight="1" spans="1:9">
      <c r="A222" s="442">
        <v>2013810</v>
      </c>
      <c r="B222" s="443" t="s">
        <v>230</v>
      </c>
      <c r="C222" s="369">
        <f>VLOOKUP(A222,'[3]02-1'!$A$1:$G$1271,4,FALSE)</f>
        <v>0</v>
      </c>
      <c r="D222" s="369"/>
      <c r="E222" s="444" t="str">
        <f t="shared" si="9"/>
        <v/>
      </c>
      <c r="F222" s="438" t="str">
        <f t="shared" si="10"/>
        <v>否</v>
      </c>
      <c r="G222" s="282" t="str">
        <f t="shared" si="11"/>
        <v>项</v>
      </c>
      <c r="H222" s="149"/>
      <c r="I222" s="275"/>
    </row>
    <row r="223" s="147" customFormat="1" ht="36" hidden="1" customHeight="1" spans="1:9">
      <c r="A223" s="442">
        <v>2013812</v>
      </c>
      <c r="B223" s="443" t="s">
        <v>231</v>
      </c>
      <c r="C223" s="369">
        <f>VLOOKUP(A223,'[3]02-1'!$A$1:$G$1271,4,FALSE)</f>
        <v>0</v>
      </c>
      <c r="D223" s="369"/>
      <c r="E223" s="444" t="str">
        <f t="shared" si="9"/>
        <v/>
      </c>
      <c r="F223" s="438" t="str">
        <f t="shared" si="10"/>
        <v>否</v>
      </c>
      <c r="G223" s="282" t="str">
        <f t="shared" si="11"/>
        <v>项</v>
      </c>
      <c r="H223" s="149"/>
      <c r="I223" s="275"/>
    </row>
    <row r="224" s="147" customFormat="1" ht="36" hidden="1" customHeight="1" spans="1:9">
      <c r="A224" s="442">
        <v>2013813</v>
      </c>
      <c r="B224" s="443" t="s">
        <v>232</v>
      </c>
      <c r="C224" s="369">
        <f>VLOOKUP(A224,'[3]02-1'!$A$1:$G$1271,4,FALSE)</f>
        <v>0</v>
      </c>
      <c r="D224" s="369"/>
      <c r="E224" s="444" t="str">
        <f t="shared" si="9"/>
        <v/>
      </c>
      <c r="F224" s="438" t="str">
        <f t="shared" si="10"/>
        <v>否</v>
      </c>
      <c r="G224" s="282" t="str">
        <f t="shared" si="11"/>
        <v>项</v>
      </c>
      <c r="H224" s="149"/>
      <c r="I224" s="275"/>
    </row>
    <row r="225" s="147" customFormat="1" ht="36" hidden="1" customHeight="1" spans="1:9">
      <c r="A225" s="442">
        <v>2013814</v>
      </c>
      <c r="B225" s="443" t="s">
        <v>233</v>
      </c>
      <c r="C225" s="369">
        <f>VLOOKUP(A225,'[3]02-1'!$A$1:$G$1271,4,FALSE)</f>
        <v>0</v>
      </c>
      <c r="D225" s="369"/>
      <c r="E225" s="444" t="str">
        <f t="shared" si="9"/>
        <v/>
      </c>
      <c r="F225" s="438" t="str">
        <f t="shared" si="10"/>
        <v>否</v>
      </c>
      <c r="G225" s="282" t="str">
        <f t="shared" si="11"/>
        <v>项</v>
      </c>
      <c r="H225" s="149"/>
      <c r="I225" s="275"/>
    </row>
    <row r="226" s="147" customFormat="1" ht="36" customHeight="1" spans="1:9">
      <c r="A226" s="442">
        <v>2013815</v>
      </c>
      <c r="B226" s="443" t="s">
        <v>234</v>
      </c>
      <c r="C226" s="369">
        <f>VLOOKUP(A226,'[3]02-1'!$A$1:$G$1271,4,FALSE)</f>
        <v>20</v>
      </c>
      <c r="D226" s="369">
        <v>20</v>
      </c>
      <c r="E226" s="444">
        <f t="shared" si="9"/>
        <v>0</v>
      </c>
      <c r="F226" s="438" t="str">
        <f t="shared" si="10"/>
        <v>是</v>
      </c>
      <c r="G226" s="282" t="str">
        <f t="shared" si="11"/>
        <v>项</v>
      </c>
      <c r="H226" s="149"/>
      <c r="I226" s="275"/>
    </row>
    <row r="227" s="147" customFormat="1" ht="36" customHeight="1" spans="1:9">
      <c r="A227" s="442">
        <v>2013816</v>
      </c>
      <c r="B227" s="443" t="s">
        <v>235</v>
      </c>
      <c r="C227" s="369">
        <f>VLOOKUP(A227,'[3]02-1'!$A$1:$G$1271,4,FALSE)</f>
        <v>69</v>
      </c>
      <c r="D227" s="369">
        <v>66</v>
      </c>
      <c r="E227" s="444">
        <f t="shared" si="9"/>
        <v>-0.043</v>
      </c>
      <c r="F227" s="438" t="str">
        <f t="shared" si="10"/>
        <v>是</v>
      </c>
      <c r="G227" s="282" t="str">
        <f t="shared" si="11"/>
        <v>项</v>
      </c>
      <c r="H227" s="149"/>
      <c r="I227" s="275"/>
    </row>
    <row r="228" s="147" customFormat="1" ht="36" customHeight="1" spans="1:9">
      <c r="A228" s="442">
        <v>2013850</v>
      </c>
      <c r="B228" s="443" t="s">
        <v>123</v>
      </c>
      <c r="C228" s="369">
        <f>VLOOKUP(A228,'[3]02-1'!$A$1:$G$1271,4,FALSE)</f>
        <v>203</v>
      </c>
      <c r="D228" s="369">
        <v>206</v>
      </c>
      <c r="E228" s="444">
        <f t="shared" si="9"/>
        <v>0.015</v>
      </c>
      <c r="F228" s="438" t="str">
        <f t="shared" si="10"/>
        <v>是</v>
      </c>
      <c r="G228" s="282" t="str">
        <f t="shared" si="11"/>
        <v>项</v>
      </c>
      <c r="H228" s="149"/>
      <c r="I228" s="275"/>
    </row>
    <row r="229" s="147" customFormat="1" ht="36" hidden="1" customHeight="1" spans="1:9">
      <c r="A229" s="442">
        <v>2013899</v>
      </c>
      <c r="B229" s="443" t="s">
        <v>236</v>
      </c>
      <c r="C229" s="369">
        <f>VLOOKUP(A229,'[3]02-1'!$A$1:$G$1271,4,FALSE)</f>
        <v>0</v>
      </c>
      <c r="D229" s="369"/>
      <c r="E229" s="444" t="str">
        <f t="shared" si="9"/>
        <v/>
      </c>
      <c r="F229" s="438" t="str">
        <f t="shared" si="10"/>
        <v>否</v>
      </c>
      <c r="G229" s="282" t="str">
        <f t="shared" si="11"/>
        <v>项</v>
      </c>
      <c r="H229" s="149"/>
      <c r="I229" s="275"/>
    </row>
    <row r="230" s="147" customFormat="1" ht="36" hidden="1" customHeight="1" spans="1:9">
      <c r="A230" s="439">
        <v>20139</v>
      </c>
      <c r="B230" s="440" t="s">
        <v>237</v>
      </c>
      <c r="C230" s="369">
        <f>SUM(C231:C236)</f>
        <v>0</v>
      </c>
      <c r="D230" s="369">
        <f>SUM(D231:D236)</f>
        <v>0</v>
      </c>
      <c r="E230" s="444" t="str">
        <f t="shared" si="9"/>
        <v/>
      </c>
      <c r="F230" s="438" t="str">
        <f t="shared" si="10"/>
        <v>否</v>
      </c>
      <c r="G230" s="282" t="str">
        <f t="shared" si="11"/>
        <v>款</v>
      </c>
      <c r="H230" s="149"/>
      <c r="I230" s="275"/>
    </row>
    <row r="231" s="147" customFormat="1" ht="36" hidden="1" customHeight="1" spans="1:9">
      <c r="A231" s="439">
        <v>2013901</v>
      </c>
      <c r="B231" s="443" t="s">
        <v>238</v>
      </c>
      <c r="C231" s="369"/>
      <c r="D231" s="369"/>
      <c r="E231" s="444" t="str">
        <f t="shared" si="9"/>
        <v/>
      </c>
      <c r="F231" s="438" t="str">
        <f t="shared" si="10"/>
        <v>否</v>
      </c>
      <c r="G231" s="282" t="str">
        <f t="shared" si="11"/>
        <v>项</v>
      </c>
      <c r="H231" s="149"/>
      <c r="I231" s="275"/>
    </row>
    <row r="232" s="147" customFormat="1" ht="36" hidden="1" customHeight="1" spans="1:9">
      <c r="A232" s="439">
        <v>2013902</v>
      </c>
      <c r="B232" s="443" t="s">
        <v>239</v>
      </c>
      <c r="C232" s="369"/>
      <c r="D232" s="369"/>
      <c r="E232" s="444" t="str">
        <f t="shared" si="9"/>
        <v/>
      </c>
      <c r="F232" s="438" t="str">
        <f t="shared" si="10"/>
        <v>否</v>
      </c>
      <c r="G232" s="282" t="str">
        <f t="shared" si="11"/>
        <v>项</v>
      </c>
      <c r="H232" s="149"/>
      <c r="I232" s="275"/>
    </row>
    <row r="233" s="147" customFormat="1" ht="36" hidden="1" customHeight="1" spans="1:9">
      <c r="A233" s="439">
        <v>2013903</v>
      </c>
      <c r="B233" s="443" t="s">
        <v>240</v>
      </c>
      <c r="C233" s="369"/>
      <c r="D233" s="369"/>
      <c r="E233" s="444" t="str">
        <f t="shared" si="9"/>
        <v/>
      </c>
      <c r="F233" s="438" t="str">
        <f t="shared" si="10"/>
        <v>否</v>
      </c>
      <c r="G233" s="282" t="str">
        <f t="shared" si="11"/>
        <v>项</v>
      </c>
      <c r="H233" s="149"/>
      <c r="I233" s="275"/>
    </row>
    <row r="234" s="147" customFormat="1" ht="36" hidden="1" customHeight="1" spans="1:9">
      <c r="A234" s="439">
        <v>2013904</v>
      </c>
      <c r="B234" s="443" t="s">
        <v>241</v>
      </c>
      <c r="C234" s="369"/>
      <c r="D234" s="369"/>
      <c r="E234" s="444" t="str">
        <f t="shared" si="9"/>
        <v/>
      </c>
      <c r="F234" s="438" t="str">
        <f t="shared" si="10"/>
        <v>否</v>
      </c>
      <c r="G234" s="282" t="str">
        <f t="shared" si="11"/>
        <v>项</v>
      </c>
      <c r="H234" s="149"/>
      <c r="I234" s="275"/>
    </row>
    <row r="235" s="147" customFormat="1" ht="36" hidden="1" customHeight="1" spans="1:9">
      <c r="A235" s="439">
        <v>2013950</v>
      </c>
      <c r="B235" s="443" t="s">
        <v>242</v>
      </c>
      <c r="C235" s="369"/>
      <c r="D235" s="369"/>
      <c r="E235" s="444" t="str">
        <f t="shared" si="9"/>
        <v/>
      </c>
      <c r="F235" s="438" t="str">
        <f t="shared" si="10"/>
        <v>否</v>
      </c>
      <c r="G235" s="282" t="str">
        <f t="shared" si="11"/>
        <v>项</v>
      </c>
      <c r="H235" s="149"/>
      <c r="I235" s="275"/>
    </row>
    <row r="236" s="147" customFormat="1" ht="36" hidden="1" customHeight="1" spans="1:9">
      <c r="A236" s="439">
        <v>2013999</v>
      </c>
      <c r="B236" s="443" t="s">
        <v>243</v>
      </c>
      <c r="C236" s="369"/>
      <c r="D236" s="369"/>
      <c r="E236" s="444" t="str">
        <f t="shared" si="9"/>
        <v/>
      </c>
      <c r="F236" s="438" t="str">
        <f t="shared" si="10"/>
        <v>否</v>
      </c>
      <c r="G236" s="282" t="str">
        <f t="shared" si="11"/>
        <v>项</v>
      </c>
      <c r="H236" s="149"/>
      <c r="I236" s="275"/>
    </row>
    <row r="237" s="147" customFormat="1" ht="36" customHeight="1" spans="1:9">
      <c r="A237" s="439">
        <v>20140</v>
      </c>
      <c r="B237" s="440" t="s">
        <v>134</v>
      </c>
      <c r="C237" s="363">
        <f>SUM(C238:C242)</f>
        <v>0</v>
      </c>
      <c r="D237" s="363">
        <f>SUM(D238:D242)</f>
        <v>50</v>
      </c>
      <c r="E237" s="441" t="str">
        <f t="shared" si="9"/>
        <v/>
      </c>
      <c r="F237" s="438" t="str">
        <f t="shared" si="10"/>
        <v>是</v>
      </c>
      <c r="G237" s="282" t="str">
        <f t="shared" si="11"/>
        <v>款</v>
      </c>
      <c r="H237" s="149"/>
      <c r="I237" s="275"/>
    </row>
    <row r="238" s="147" customFormat="1" ht="36" hidden="1" customHeight="1" spans="1:9">
      <c r="A238" s="439">
        <v>2014001</v>
      </c>
      <c r="B238" s="443" t="s">
        <v>238</v>
      </c>
      <c r="C238" s="369"/>
      <c r="D238" s="369"/>
      <c r="E238" s="444" t="str">
        <f t="shared" si="9"/>
        <v/>
      </c>
      <c r="F238" s="438" t="str">
        <f t="shared" si="10"/>
        <v>否</v>
      </c>
      <c r="G238" s="282" t="str">
        <f t="shared" si="11"/>
        <v>项</v>
      </c>
      <c r="H238" s="149"/>
      <c r="I238" s="275"/>
    </row>
    <row r="239" s="147" customFormat="1" ht="36" hidden="1" customHeight="1" spans="1:9">
      <c r="A239" s="439">
        <v>2014002</v>
      </c>
      <c r="B239" s="443" t="s">
        <v>239</v>
      </c>
      <c r="C239" s="369"/>
      <c r="D239" s="369"/>
      <c r="E239" s="444" t="str">
        <f t="shared" si="9"/>
        <v/>
      </c>
      <c r="F239" s="438" t="str">
        <f t="shared" si="10"/>
        <v>否</v>
      </c>
      <c r="G239" s="282" t="str">
        <f t="shared" si="11"/>
        <v>项</v>
      </c>
      <c r="H239" s="149"/>
      <c r="I239" s="275"/>
    </row>
    <row r="240" s="147" customFormat="1" ht="36" hidden="1" customHeight="1" spans="1:9">
      <c r="A240" s="439">
        <v>2014003</v>
      </c>
      <c r="B240" s="443" t="s">
        <v>240</v>
      </c>
      <c r="C240" s="369"/>
      <c r="D240" s="369"/>
      <c r="E240" s="444" t="str">
        <f t="shared" si="9"/>
        <v/>
      </c>
      <c r="F240" s="438" t="str">
        <f t="shared" si="10"/>
        <v>否</v>
      </c>
      <c r="G240" s="282" t="str">
        <f t="shared" si="11"/>
        <v>项</v>
      </c>
      <c r="H240" s="149"/>
      <c r="I240" s="275"/>
    </row>
    <row r="241" s="147" customFormat="1" ht="36" customHeight="1" spans="1:9">
      <c r="A241" s="439">
        <v>2014004</v>
      </c>
      <c r="B241" s="443" t="s">
        <v>244</v>
      </c>
      <c r="C241" s="369"/>
      <c r="D241" s="369">
        <v>50</v>
      </c>
      <c r="E241" s="444" t="str">
        <f t="shared" si="9"/>
        <v/>
      </c>
      <c r="F241" s="438" t="str">
        <f t="shared" si="10"/>
        <v>是</v>
      </c>
      <c r="G241" s="282" t="str">
        <f t="shared" si="11"/>
        <v>项</v>
      </c>
      <c r="H241" s="149"/>
      <c r="I241" s="275"/>
    </row>
    <row r="242" s="147" customFormat="1" ht="36" hidden="1" customHeight="1" spans="1:9">
      <c r="A242" s="439">
        <v>2014099</v>
      </c>
      <c r="B242" s="443" t="s">
        <v>245</v>
      </c>
      <c r="C242" s="369"/>
      <c r="D242" s="369"/>
      <c r="E242" s="444" t="str">
        <f t="shared" si="9"/>
        <v/>
      </c>
      <c r="F242" s="438" t="str">
        <f t="shared" si="10"/>
        <v>否</v>
      </c>
      <c r="G242" s="282" t="str">
        <f t="shared" si="11"/>
        <v>项</v>
      </c>
      <c r="H242" s="149"/>
      <c r="I242" s="275"/>
    </row>
    <row r="243" ht="36" customHeight="1" spans="1:8">
      <c r="A243" s="442">
        <v>20199</v>
      </c>
      <c r="B243" s="440" t="s">
        <v>246</v>
      </c>
      <c r="C243" s="436">
        <f>SUM(C244:C245)</f>
        <v>327</v>
      </c>
      <c r="D243" s="436">
        <f>SUM(D244:D245)</f>
        <v>128</v>
      </c>
      <c r="E243" s="441">
        <f t="shared" si="9"/>
        <v>-0.609</v>
      </c>
      <c r="F243" s="438" t="str">
        <f t="shared" si="10"/>
        <v>是</v>
      </c>
      <c r="G243" s="282" t="str">
        <f t="shared" si="11"/>
        <v>款</v>
      </c>
      <c r="H243" s="282"/>
    </row>
    <row r="244" s="147" customFormat="1" ht="36" hidden="1" customHeight="1" spans="1:9">
      <c r="A244" s="442">
        <v>2019901</v>
      </c>
      <c r="B244" s="443" t="s">
        <v>247</v>
      </c>
      <c r="C244" s="369">
        <f>VLOOKUP(A244,'[3]02-1'!$A$1:$G$1271,4,FALSE)</f>
        <v>0</v>
      </c>
      <c r="D244" s="369"/>
      <c r="E244" s="444" t="str">
        <f t="shared" si="9"/>
        <v/>
      </c>
      <c r="F244" s="438" t="str">
        <f t="shared" si="10"/>
        <v>否</v>
      </c>
      <c r="G244" s="282" t="str">
        <f t="shared" si="11"/>
        <v>项</v>
      </c>
      <c r="H244" s="149"/>
      <c r="I244" s="275"/>
    </row>
    <row r="245" s="147" customFormat="1" ht="36" customHeight="1" spans="1:9">
      <c r="A245" s="442">
        <v>2019999</v>
      </c>
      <c r="B245" s="443" t="s">
        <v>246</v>
      </c>
      <c r="C245" s="369">
        <f>VLOOKUP(A245,'[3]02-1'!$A$1:$G$1271,4,FALSE)</f>
        <v>327</v>
      </c>
      <c r="D245" s="369">
        <v>128</v>
      </c>
      <c r="E245" s="444">
        <f t="shared" si="9"/>
        <v>-0.609</v>
      </c>
      <c r="F245" s="438" t="str">
        <f t="shared" si="10"/>
        <v>是</v>
      </c>
      <c r="G245" s="282" t="str">
        <f t="shared" si="11"/>
        <v>项</v>
      </c>
      <c r="H245" s="149"/>
      <c r="I245" s="275"/>
    </row>
    <row r="246" ht="36" customHeight="1" spans="1:8">
      <c r="A246" s="449">
        <v>202</v>
      </c>
      <c r="B246" s="208" t="s">
        <v>49</v>
      </c>
      <c r="C246" s="436">
        <f>SUM(C247,C248)</f>
        <v>0</v>
      </c>
      <c r="D246" s="436">
        <f>SUM(D247,D248)</f>
        <v>0</v>
      </c>
      <c r="E246" s="441" t="str">
        <f t="shared" si="9"/>
        <v/>
      </c>
      <c r="F246" s="438" t="str">
        <f t="shared" si="10"/>
        <v>是</v>
      </c>
      <c r="G246" s="282" t="str">
        <f t="shared" si="11"/>
        <v>类</v>
      </c>
      <c r="H246" s="282"/>
    </row>
    <row r="247" s="147" customFormat="1" ht="36" hidden="1" customHeight="1" spans="1:9">
      <c r="A247" s="442">
        <v>20205</v>
      </c>
      <c r="B247" s="440" t="s">
        <v>248</v>
      </c>
      <c r="C247" s="369"/>
      <c r="D247" s="369"/>
      <c r="E247" s="444" t="str">
        <f t="shared" si="9"/>
        <v/>
      </c>
      <c r="F247" s="438" t="str">
        <f t="shared" si="10"/>
        <v>否</v>
      </c>
      <c r="G247" s="282" t="str">
        <f t="shared" si="11"/>
        <v>款</v>
      </c>
      <c r="H247" s="149"/>
      <c r="I247" s="275"/>
    </row>
    <row r="248" s="147" customFormat="1" ht="36" hidden="1" customHeight="1" spans="1:9">
      <c r="A248" s="442">
        <v>20299</v>
      </c>
      <c r="B248" s="440" t="s">
        <v>249</v>
      </c>
      <c r="C248" s="369"/>
      <c r="D248" s="369"/>
      <c r="E248" s="444" t="str">
        <f t="shared" si="9"/>
        <v/>
      </c>
      <c r="F248" s="438" t="str">
        <f t="shared" si="10"/>
        <v>否</v>
      </c>
      <c r="G248" s="282" t="str">
        <f t="shared" si="11"/>
        <v>款</v>
      </c>
      <c r="H248" s="149"/>
      <c r="I248" s="275"/>
    </row>
    <row r="249" ht="36" customHeight="1" spans="1:8">
      <c r="A249" s="449">
        <v>203</v>
      </c>
      <c r="B249" s="208" t="s">
        <v>51</v>
      </c>
      <c r="C249" s="436">
        <f>SUM(C250,C254,C256,C258,C266)</f>
        <v>68</v>
      </c>
      <c r="D249" s="436">
        <f>SUM(D250,D254,D256,D258,D266)</f>
        <v>76</v>
      </c>
      <c r="E249" s="441">
        <f t="shared" si="9"/>
        <v>0.118</v>
      </c>
      <c r="F249" s="438" t="str">
        <f t="shared" si="10"/>
        <v>是</v>
      </c>
      <c r="G249" s="282" t="str">
        <f t="shared" si="11"/>
        <v>类</v>
      </c>
      <c r="H249" s="282">
        <v>102000</v>
      </c>
    </row>
    <row r="250" ht="36" hidden="1" customHeight="1" spans="1:8">
      <c r="A250" s="450">
        <v>20301</v>
      </c>
      <c r="B250" s="440" t="s">
        <v>250</v>
      </c>
      <c r="C250" s="448">
        <f>SUM(C251:C253)</f>
        <v>0</v>
      </c>
      <c r="D250" s="448">
        <f>SUM(D251:D253)</f>
        <v>0</v>
      </c>
      <c r="E250" s="444" t="str">
        <f t="shared" si="9"/>
        <v/>
      </c>
      <c r="F250" s="438" t="str">
        <f t="shared" si="10"/>
        <v>否</v>
      </c>
      <c r="G250" s="282" t="str">
        <f t="shared" si="11"/>
        <v>款</v>
      </c>
      <c r="H250" s="282"/>
    </row>
    <row r="251" s="147" customFormat="1" ht="36" hidden="1" customHeight="1" spans="1:9">
      <c r="A251" s="450">
        <v>2030101</v>
      </c>
      <c r="B251" s="443" t="s">
        <v>251</v>
      </c>
      <c r="C251" s="369">
        <f>VLOOKUP(A251,'[3]02-1'!$A$1:$G$1271,4,FALSE)</f>
        <v>0</v>
      </c>
      <c r="D251" s="369"/>
      <c r="E251" s="444" t="str">
        <f t="shared" si="9"/>
        <v/>
      </c>
      <c r="F251" s="438" t="str">
        <f t="shared" si="10"/>
        <v>否</v>
      </c>
      <c r="G251" s="282" t="str">
        <f t="shared" si="11"/>
        <v>项</v>
      </c>
      <c r="H251" s="149"/>
      <c r="I251" s="275"/>
    </row>
    <row r="252" s="147" customFormat="1" ht="36" hidden="1" customHeight="1" spans="1:9">
      <c r="A252" s="450">
        <v>2030102</v>
      </c>
      <c r="B252" s="443" t="s">
        <v>252</v>
      </c>
      <c r="C252" s="369">
        <f>VLOOKUP(A252,'[3]02-1'!$A$1:$G$1271,4,FALSE)</f>
        <v>0</v>
      </c>
      <c r="D252" s="369"/>
      <c r="E252" s="444" t="str">
        <f t="shared" si="9"/>
        <v/>
      </c>
      <c r="F252" s="438" t="str">
        <f t="shared" si="10"/>
        <v>否</v>
      </c>
      <c r="G252" s="282" t="str">
        <f t="shared" si="11"/>
        <v>项</v>
      </c>
      <c r="H252" s="149"/>
      <c r="I252" s="275"/>
    </row>
    <row r="253" s="147" customFormat="1" ht="36" hidden="1" customHeight="1" spans="1:9">
      <c r="A253" s="450">
        <v>2030199</v>
      </c>
      <c r="B253" s="443" t="s">
        <v>253</v>
      </c>
      <c r="C253" s="369">
        <f>VLOOKUP(A253,'[3]02-1'!$A$1:$G$1271,4,FALSE)</f>
        <v>0</v>
      </c>
      <c r="D253" s="369"/>
      <c r="E253" s="444" t="str">
        <f t="shared" si="9"/>
        <v/>
      </c>
      <c r="F253" s="438" t="str">
        <f t="shared" si="10"/>
        <v>否</v>
      </c>
      <c r="G253" s="282" t="str">
        <f t="shared" si="11"/>
        <v>项</v>
      </c>
      <c r="H253" s="149"/>
      <c r="I253" s="275"/>
    </row>
    <row r="254" s="147" customFormat="1" ht="36" hidden="1" customHeight="1" spans="1:9">
      <c r="A254" s="450">
        <v>20304</v>
      </c>
      <c r="B254" s="440" t="s">
        <v>254</v>
      </c>
      <c r="C254" s="369">
        <f>C255</f>
        <v>0</v>
      </c>
      <c r="D254" s="369">
        <f>D255</f>
        <v>0</v>
      </c>
      <c r="E254" s="444" t="str">
        <f t="shared" si="9"/>
        <v/>
      </c>
      <c r="F254" s="438" t="str">
        <f t="shared" si="10"/>
        <v>否</v>
      </c>
      <c r="G254" s="282" t="str">
        <f t="shared" si="11"/>
        <v>款</v>
      </c>
      <c r="H254" s="149"/>
      <c r="I254" s="275"/>
    </row>
    <row r="255" s="147" customFormat="1" ht="36" hidden="1" customHeight="1" spans="1:9">
      <c r="A255" s="450">
        <v>2030401</v>
      </c>
      <c r="B255" s="443" t="s">
        <v>254</v>
      </c>
      <c r="C255" s="369">
        <f>VLOOKUP(A255,'[3]02-1'!$A$1:$G$1271,4,FALSE)</f>
        <v>0</v>
      </c>
      <c r="D255" s="369"/>
      <c r="E255" s="444" t="str">
        <f t="shared" si="9"/>
        <v/>
      </c>
      <c r="F255" s="438" t="str">
        <f t="shared" si="10"/>
        <v>否</v>
      </c>
      <c r="G255" s="282" t="str">
        <f t="shared" si="11"/>
        <v>项</v>
      </c>
      <c r="H255" s="149"/>
      <c r="I255" s="275"/>
    </row>
    <row r="256" s="147" customFormat="1" ht="36" hidden="1" customHeight="1" spans="1:9">
      <c r="A256" s="450">
        <v>20305</v>
      </c>
      <c r="B256" s="440" t="s">
        <v>255</v>
      </c>
      <c r="C256" s="448">
        <f>C257</f>
        <v>0</v>
      </c>
      <c r="D256" s="448">
        <f>D257</f>
        <v>0</v>
      </c>
      <c r="E256" s="444" t="str">
        <f t="shared" si="9"/>
        <v/>
      </c>
      <c r="F256" s="438" t="str">
        <f t="shared" si="10"/>
        <v>否</v>
      </c>
      <c r="G256" s="282" t="str">
        <f t="shared" si="11"/>
        <v>款</v>
      </c>
      <c r="H256" s="149"/>
      <c r="I256" s="275"/>
    </row>
    <row r="257" s="147" customFormat="1" ht="36" hidden="1" customHeight="1" spans="1:9">
      <c r="A257" s="450">
        <v>2030501</v>
      </c>
      <c r="B257" s="443" t="s">
        <v>255</v>
      </c>
      <c r="C257" s="369">
        <f>VLOOKUP(A257,'[3]02-1'!$A$1:$G$1271,4,FALSE)</f>
        <v>0</v>
      </c>
      <c r="D257" s="369"/>
      <c r="E257" s="444" t="str">
        <f t="shared" si="9"/>
        <v/>
      </c>
      <c r="F257" s="438" t="str">
        <f t="shared" si="10"/>
        <v>否</v>
      </c>
      <c r="G257" s="282" t="str">
        <f t="shared" si="11"/>
        <v>项</v>
      </c>
      <c r="H257" s="149"/>
      <c r="I257" s="275"/>
    </row>
    <row r="258" ht="36" customHeight="1" spans="1:8">
      <c r="A258" s="442">
        <v>20306</v>
      </c>
      <c r="B258" s="440" t="s">
        <v>256</v>
      </c>
      <c r="C258" s="436">
        <f>SUM(C259:C265)</f>
        <v>68</v>
      </c>
      <c r="D258" s="436">
        <f>SUM(D259:D265)</f>
        <v>76</v>
      </c>
      <c r="E258" s="441">
        <f t="shared" si="9"/>
        <v>0.118</v>
      </c>
      <c r="F258" s="438" t="str">
        <f t="shared" si="10"/>
        <v>是</v>
      </c>
      <c r="G258" s="282" t="str">
        <f t="shared" si="11"/>
        <v>款</v>
      </c>
      <c r="H258" s="282"/>
    </row>
    <row r="259" s="147" customFormat="1" ht="36" customHeight="1" spans="1:9">
      <c r="A259" s="442">
        <v>2030601</v>
      </c>
      <c r="B259" s="443" t="s">
        <v>257</v>
      </c>
      <c r="C259" s="369">
        <f>VLOOKUP(A259,'[3]02-1'!$A$1:$G$1271,4,FALSE)</f>
        <v>1</v>
      </c>
      <c r="D259" s="369"/>
      <c r="E259" s="444">
        <f t="shared" si="9"/>
        <v>-1</v>
      </c>
      <c r="F259" s="438" t="str">
        <f t="shared" si="10"/>
        <v>是</v>
      </c>
      <c r="G259" s="282" t="str">
        <f t="shared" si="11"/>
        <v>项</v>
      </c>
      <c r="H259" s="149"/>
      <c r="I259" s="275"/>
    </row>
    <row r="260" s="147" customFormat="1" ht="36" hidden="1" customHeight="1" spans="1:9">
      <c r="A260" s="442">
        <v>2030602</v>
      </c>
      <c r="B260" s="443" t="s">
        <v>258</v>
      </c>
      <c r="C260" s="369">
        <f>VLOOKUP(A260,'[3]02-1'!$A$1:$G$1271,4,FALSE)</f>
        <v>0</v>
      </c>
      <c r="D260" s="369"/>
      <c r="E260" s="444" t="str">
        <f t="shared" ref="E260:E323" si="12">IFERROR(D260/C260-1,"")</f>
        <v/>
      </c>
      <c r="F260" s="438" t="str">
        <f t="shared" ref="F260:F323" si="13">IF(LEN(A260)=3,"是",IF(B260&lt;&gt;"",IF(SUM(C260:D260)&lt;&gt;0,"是","否"),"是"))</f>
        <v>否</v>
      </c>
      <c r="G260" s="282" t="str">
        <f t="shared" ref="G260:G323" si="14">IF(LEN(A260)=3,"类",IF(LEN(A260)=5,"款","项"))</f>
        <v>项</v>
      </c>
      <c r="H260" s="149"/>
      <c r="I260" s="275"/>
    </row>
    <row r="261" s="147" customFormat="1" ht="36" customHeight="1" spans="1:9">
      <c r="A261" s="442">
        <v>2030603</v>
      </c>
      <c r="B261" s="443" t="s">
        <v>259</v>
      </c>
      <c r="C261" s="369">
        <f>VLOOKUP(A261,'[3]02-1'!$A$1:$G$1271,4,FALSE)</f>
        <v>65</v>
      </c>
      <c r="D261" s="369">
        <v>70</v>
      </c>
      <c r="E261" s="444">
        <f t="shared" si="12"/>
        <v>0.077</v>
      </c>
      <c r="F261" s="438" t="str">
        <f t="shared" si="13"/>
        <v>是</v>
      </c>
      <c r="G261" s="282" t="str">
        <f t="shared" si="14"/>
        <v>项</v>
      </c>
      <c r="H261" s="149"/>
      <c r="I261" s="275"/>
    </row>
    <row r="262" s="147" customFormat="1" ht="36" hidden="1" customHeight="1" spans="1:9">
      <c r="A262" s="442">
        <v>2030604</v>
      </c>
      <c r="B262" s="443" t="s">
        <v>260</v>
      </c>
      <c r="C262" s="369">
        <f>VLOOKUP(A262,'[3]02-1'!$A$1:$G$1271,4,FALSE)</f>
        <v>0</v>
      </c>
      <c r="D262" s="369"/>
      <c r="E262" s="444" t="str">
        <f t="shared" si="12"/>
        <v/>
      </c>
      <c r="F262" s="438" t="str">
        <f t="shared" si="13"/>
        <v>否</v>
      </c>
      <c r="G262" s="282" t="str">
        <f t="shared" si="14"/>
        <v>项</v>
      </c>
      <c r="H262" s="149"/>
      <c r="I262" s="275"/>
    </row>
    <row r="263" s="147" customFormat="1" ht="36" customHeight="1" spans="1:9">
      <c r="A263" s="442">
        <v>2030607</v>
      </c>
      <c r="B263" s="443" t="s">
        <v>261</v>
      </c>
      <c r="C263" s="369">
        <f>VLOOKUP(A263,'[3]02-1'!$A$1:$G$1271,4,FALSE)</f>
        <v>2</v>
      </c>
      <c r="D263" s="369">
        <v>4</v>
      </c>
      <c r="E263" s="444">
        <f t="shared" si="12"/>
        <v>1</v>
      </c>
      <c r="F263" s="438" t="str">
        <f t="shared" si="13"/>
        <v>是</v>
      </c>
      <c r="G263" s="282" t="str">
        <f t="shared" si="14"/>
        <v>项</v>
      </c>
      <c r="H263" s="149"/>
      <c r="I263" s="275"/>
    </row>
    <row r="264" s="147" customFormat="1" ht="36" hidden="1" customHeight="1" spans="1:9">
      <c r="A264" s="442">
        <v>2030608</v>
      </c>
      <c r="B264" s="443" t="s">
        <v>262</v>
      </c>
      <c r="C264" s="369">
        <f>VLOOKUP(A264,'[3]02-1'!$A$1:$G$1271,4,FALSE)</f>
        <v>0</v>
      </c>
      <c r="D264" s="369"/>
      <c r="E264" s="444" t="str">
        <f t="shared" si="12"/>
        <v/>
      </c>
      <c r="F264" s="438" t="str">
        <f t="shared" si="13"/>
        <v>否</v>
      </c>
      <c r="G264" s="282" t="str">
        <f t="shared" si="14"/>
        <v>项</v>
      </c>
      <c r="H264" s="149"/>
      <c r="I264" s="275"/>
    </row>
    <row r="265" s="147" customFormat="1" ht="36" customHeight="1" spans="1:9">
      <c r="A265" s="442">
        <v>2030699</v>
      </c>
      <c r="B265" s="443" t="s">
        <v>263</v>
      </c>
      <c r="C265" s="369">
        <f>VLOOKUP(A265,'[3]02-1'!$A$1:$G$1271,4,FALSE)</f>
        <v>0</v>
      </c>
      <c r="D265" s="369">
        <v>2</v>
      </c>
      <c r="E265" s="444" t="str">
        <f t="shared" si="12"/>
        <v/>
      </c>
      <c r="F265" s="438" t="str">
        <f t="shared" si="13"/>
        <v>是</v>
      </c>
      <c r="G265" s="282" t="str">
        <f t="shared" si="14"/>
        <v>项</v>
      </c>
      <c r="H265" s="149"/>
      <c r="I265" s="275"/>
    </row>
    <row r="266" ht="36" hidden="1" customHeight="1" spans="1:8">
      <c r="A266" s="442">
        <v>20399</v>
      </c>
      <c r="B266" s="440" t="s">
        <v>264</v>
      </c>
      <c r="C266" s="436">
        <f>C267</f>
        <v>0</v>
      </c>
      <c r="D266" s="436">
        <f>D267</f>
        <v>0</v>
      </c>
      <c r="E266" s="441" t="str">
        <f t="shared" si="12"/>
        <v/>
      </c>
      <c r="F266" s="438" t="str">
        <f t="shared" si="13"/>
        <v>否</v>
      </c>
      <c r="G266" s="282" t="str">
        <f t="shared" si="14"/>
        <v>款</v>
      </c>
      <c r="H266" s="282"/>
    </row>
    <row r="267" s="147" customFormat="1" ht="36" hidden="1" customHeight="1" spans="1:9">
      <c r="A267" s="450">
        <v>2039999</v>
      </c>
      <c r="B267" s="443" t="s">
        <v>264</v>
      </c>
      <c r="C267" s="369">
        <f>VLOOKUP(A267,'[3]02-1'!$A$1:$G$1271,4,FALSE)</f>
        <v>0</v>
      </c>
      <c r="D267" s="369"/>
      <c r="E267" s="444" t="str">
        <f t="shared" si="12"/>
        <v/>
      </c>
      <c r="F267" s="438" t="str">
        <f t="shared" si="13"/>
        <v>否</v>
      </c>
      <c r="G267" s="282" t="str">
        <f t="shared" si="14"/>
        <v>项</v>
      </c>
      <c r="H267" s="149"/>
      <c r="I267" s="275"/>
    </row>
    <row r="268" ht="36" customHeight="1" spans="1:8">
      <c r="A268" s="449">
        <v>204</v>
      </c>
      <c r="B268" s="208" t="s">
        <v>53</v>
      </c>
      <c r="C268" s="436">
        <f>SUM(C269,C272,C283,C290,C298,C307,C321,C331,C341,C349,C355)</f>
        <v>18685</v>
      </c>
      <c r="D268" s="436">
        <f>SUM(D269,D272,D283,D290,D298,D307,D321,D331,D341,D349,D355)</f>
        <v>17247</v>
      </c>
      <c r="E268" s="441">
        <f t="shared" si="12"/>
        <v>-0.077</v>
      </c>
      <c r="F268" s="438" t="str">
        <f t="shared" si="13"/>
        <v>是</v>
      </c>
      <c r="G268" s="282" t="str">
        <f t="shared" si="14"/>
        <v>类</v>
      </c>
      <c r="H268" s="282"/>
    </row>
    <row r="269" ht="36" hidden="1" customHeight="1" spans="1:8">
      <c r="A269" s="442">
        <v>20401</v>
      </c>
      <c r="B269" s="440" t="s">
        <v>265</v>
      </c>
      <c r="C269" s="448">
        <f>SUM(C270:C271)</f>
        <v>0</v>
      </c>
      <c r="D269" s="448">
        <f>SUM(D270:D271)</f>
        <v>0</v>
      </c>
      <c r="E269" s="444" t="str">
        <f t="shared" si="12"/>
        <v/>
      </c>
      <c r="F269" s="438" t="str">
        <f t="shared" si="13"/>
        <v>否</v>
      </c>
      <c r="G269" s="282" t="str">
        <f t="shared" si="14"/>
        <v>款</v>
      </c>
      <c r="H269" s="282"/>
    </row>
    <row r="270" s="147" customFormat="1" ht="36" hidden="1" customHeight="1" spans="1:9">
      <c r="A270" s="442">
        <v>2040101</v>
      </c>
      <c r="B270" s="443" t="s">
        <v>265</v>
      </c>
      <c r="C270" s="369">
        <f>VLOOKUP(A270,'[3]02-1'!$A$1:$G$1271,4,FALSE)</f>
        <v>0</v>
      </c>
      <c r="D270" s="369"/>
      <c r="E270" s="444" t="str">
        <f t="shared" si="12"/>
        <v/>
      </c>
      <c r="F270" s="438" t="str">
        <f t="shared" si="13"/>
        <v>否</v>
      </c>
      <c r="G270" s="282" t="str">
        <f t="shared" si="14"/>
        <v>项</v>
      </c>
      <c r="H270" s="149"/>
      <c r="I270" s="275"/>
    </row>
    <row r="271" s="147" customFormat="1" ht="36" hidden="1" customHeight="1" spans="1:9">
      <c r="A271" s="442">
        <v>2040199</v>
      </c>
      <c r="B271" s="443" t="s">
        <v>266</v>
      </c>
      <c r="C271" s="369">
        <f>VLOOKUP(A271,'[3]02-1'!$A$1:$G$1271,4,FALSE)</f>
        <v>0</v>
      </c>
      <c r="D271" s="369"/>
      <c r="E271" s="444" t="str">
        <f t="shared" si="12"/>
        <v/>
      </c>
      <c r="F271" s="438" t="str">
        <f t="shared" si="13"/>
        <v>否</v>
      </c>
      <c r="G271" s="282" t="str">
        <f t="shared" si="14"/>
        <v>项</v>
      </c>
      <c r="H271" s="149"/>
      <c r="I271" s="275"/>
    </row>
    <row r="272" ht="36" customHeight="1" spans="1:8">
      <c r="A272" s="442">
        <v>20402</v>
      </c>
      <c r="B272" s="440" t="s">
        <v>267</v>
      </c>
      <c r="C272" s="436">
        <f>SUM(C273:C282)</f>
        <v>17299</v>
      </c>
      <c r="D272" s="436">
        <f>SUM(D273:D282)-1</f>
        <v>15982</v>
      </c>
      <c r="E272" s="441">
        <f t="shared" si="12"/>
        <v>-0.076</v>
      </c>
      <c r="F272" s="438" t="str">
        <f t="shared" si="13"/>
        <v>是</v>
      </c>
      <c r="G272" s="282" t="str">
        <f t="shared" si="14"/>
        <v>款</v>
      </c>
      <c r="H272" s="282"/>
    </row>
    <row r="273" s="147" customFormat="1" ht="36" customHeight="1" spans="1:9">
      <c r="A273" s="442">
        <v>2040201</v>
      </c>
      <c r="B273" s="443" t="s">
        <v>114</v>
      </c>
      <c r="C273" s="369">
        <f>VLOOKUP(A273,'[3]02-1'!$A$1:$G$1271,4,FALSE)</f>
        <v>10589</v>
      </c>
      <c r="D273" s="369">
        <v>10342</v>
      </c>
      <c r="E273" s="444">
        <f t="shared" si="12"/>
        <v>-0.023</v>
      </c>
      <c r="F273" s="438" t="str">
        <f t="shared" si="13"/>
        <v>是</v>
      </c>
      <c r="G273" s="282" t="str">
        <f t="shared" si="14"/>
        <v>项</v>
      </c>
      <c r="H273" s="149"/>
      <c r="I273" s="275"/>
    </row>
    <row r="274" s="147" customFormat="1" ht="36" customHeight="1" spans="1:9">
      <c r="A274" s="442">
        <v>2040202</v>
      </c>
      <c r="B274" s="443" t="s">
        <v>115</v>
      </c>
      <c r="C274" s="369">
        <f>VLOOKUP(A274,'[3]02-1'!$A$1:$G$1271,4,FALSE)</f>
        <v>4255</v>
      </c>
      <c r="D274" s="369">
        <v>4201</v>
      </c>
      <c r="E274" s="444">
        <f t="shared" si="12"/>
        <v>-0.013</v>
      </c>
      <c r="F274" s="438" t="str">
        <f t="shared" si="13"/>
        <v>是</v>
      </c>
      <c r="G274" s="282" t="str">
        <f t="shared" si="14"/>
        <v>项</v>
      </c>
      <c r="H274" s="149"/>
      <c r="I274" s="275"/>
    </row>
    <row r="275" s="147" customFormat="1" ht="36" hidden="1" customHeight="1" spans="1:9">
      <c r="A275" s="442">
        <v>2040203</v>
      </c>
      <c r="B275" s="443" t="s">
        <v>116</v>
      </c>
      <c r="C275" s="369">
        <f>VLOOKUP(A275,'[3]02-1'!$A$1:$G$1271,4,FALSE)</f>
        <v>0</v>
      </c>
      <c r="D275" s="369"/>
      <c r="E275" s="444" t="str">
        <f t="shared" si="12"/>
        <v/>
      </c>
      <c r="F275" s="438" t="str">
        <f t="shared" si="13"/>
        <v>否</v>
      </c>
      <c r="G275" s="282" t="str">
        <f t="shared" si="14"/>
        <v>项</v>
      </c>
      <c r="H275" s="149"/>
      <c r="I275" s="275"/>
    </row>
    <row r="276" s="147" customFormat="1" ht="36" hidden="1" customHeight="1" spans="1:9">
      <c r="A276" s="442">
        <v>2040219</v>
      </c>
      <c r="B276" s="443" t="s">
        <v>155</v>
      </c>
      <c r="C276" s="369">
        <f>VLOOKUP(A276,'[3]02-1'!$A$1:$G$1271,4,FALSE)</f>
        <v>0</v>
      </c>
      <c r="D276" s="369"/>
      <c r="E276" s="444" t="str">
        <f t="shared" si="12"/>
        <v/>
      </c>
      <c r="F276" s="438" t="str">
        <f t="shared" si="13"/>
        <v>否</v>
      </c>
      <c r="G276" s="282" t="str">
        <f t="shared" si="14"/>
        <v>项</v>
      </c>
      <c r="H276" s="149"/>
      <c r="I276" s="275"/>
    </row>
    <row r="277" s="147" customFormat="1" ht="36" customHeight="1" spans="1:9">
      <c r="A277" s="442">
        <v>2040220</v>
      </c>
      <c r="B277" s="443" t="s">
        <v>268</v>
      </c>
      <c r="C277" s="369">
        <f>VLOOKUP(A277,'[3]02-1'!$A$1:$G$1271,4,FALSE)</f>
        <v>157</v>
      </c>
      <c r="D277" s="369">
        <v>104</v>
      </c>
      <c r="E277" s="444">
        <f t="shared" si="12"/>
        <v>-0.338</v>
      </c>
      <c r="F277" s="438" t="str">
        <f t="shared" si="13"/>
        <v>是</v>
      </c>
      <c r="G277" s="282" t="str">
        <f t="shared" si="14"/>
        <v>项</v>
      </c>
      <c r="H277" s="149"/>
      <c r="I277" s="275"/>
    </row>
    <row r="278" s="147" customFormat="1" ht="36" hidden="1" customHeight="1" spans="1:9">
      <c r="A278" s="442">
        <v>2040221</v>
      </c>
      <c r="B278" s="443" t="s">
        <v>269</v>
      </c>
      <c r="C278" s="369">
        <f>VLOOKUP(A278,'[3]02-1'!$A$1:$G$1271,4,FALSE)</f>
        <v>0</v>
      </c>
      <c r="D278" s="369"/>
      <c r="E278" s="444" t="str">
        <f t="shared" si="12"/>
        <v/>
      </c>
      <c r="F278" s="438" t="str">
        <f t="shared" si="13"/>
        <v>否</v>
      </c>
      <c r="G278" s="282" t="str">
        <f t="shared" si="14"/>
        <v>项</v>
      </c>
      <c r="H278" s="149"/>
      <c r="I278" s="275"/>
    </row>
    <row r="279" s="147" customFormat="1" ht="36" hidden="1" customHeight="1" spans="1:9">
      <c r="A279" s="442">
        <v>2040222</v>
      </c>
      <c r="B279" s="443" t="s">
        <v>270</v>
      </c>
      <c r="C279" s="369">
        <f>VLOOKUP(A279,'[3]02-1'!$A$1:$G$1271,4,FALSE)</f>
        <v>0</v>
      </c>
      <c r="D279" s="369"/>
      <c r="E279" s="444" t="str">
        <f t="shared" si="12"/>
        <v/>
      </c>
      <c r="F279" s="438" t="str">
        <f t="shared" si="13"/>
        <v>否</v>
      </c>
      <c r="G279" s="282" t="str">
        <f t="shared" si="14"/>
        <v>项</v>
      </c>
      <c r="H279" s="149"/>
      <c r="I279" s="275"/>
    </row>
    <row r="280" s="147" customFormat="1" ht="36" hidden="1" customHeight="1" spans="1:9">
      <c r="A280" s="442">
        <v>2040223</v>
      </c>
      <c r="B280" s="443" t="s">
        <v>271</v>
      </c>
      <c r="C280" s="369">
        <f>VLOOKUP(A280,'[3]02-1'!$A$1:$G$1271,4,FALSE)</f>
        <v>0</v>
      </c>
      <c r="D280" s="369"/>
      <c r="E280" s="444" t="str">
        <f t="shared" si="12"/>
        <v/>
      </c>
      <c r="F280" s="438" t="str">
        <f t="shared" si="13"/>
        <v>否</v>
      </c>
      <c r="G280" s="282" t="str">
        <f t="shared" si="14"/>
        <v>项</v>
      </c>
      <c r="H280" s="149"/>
      <c r="I280" s="275"/>
    </row>
    <row r="281" s="147" customFormat="1" ht="36" hidden="1" customHeight="1" spans="1:9">
      <c r="A281" s="442">
        <v>2040250</v>
      </c>
      <c r="B281" s="443" t="s">
        <v>123</v>
      </c>
      <c r="C281" s="369">
        <f>VLOOKUP(A281,'[3]02-1'!$A$1:$G$1271,4,FALSE)</f>
        <v>0</v>
      </c>
      <c r="D281" s="369"/>
      <c r="E281" s="444" t="str">
        <f t="shared" si="12"/>
        <v/>
      </c>
      <c r="F281" s="438" t="str">
        <f t="shared" si="13"/>
        <v>否</v>
      </c>
      <c r="G281" s="282" t="str">
        <f t="shared" si="14"/>
        <v>项</v>
      </c>
      <c r="H281" s="149"/>
      <c r="I281" s="275"/>
    </row>
    <row r="282" s="147" customFormat="1" ht="36" customHeight="1" spans="1:9">
      <c r="A282" s="442">
        <v>2040299</v>
      </c>
      <c r="B282" s="443" t="s">
        <v>272</v>
      </c>
      <c r="C282" s="369">
        <f>VLOOKUP(A282,'[3]02-1'!$A$1:$G$1271,4,FALSE)</f>
        <v>2298</v>
      </c>
      <c r="D282" s="369">
        <v>1336</v>
      </c>
      <c r="E282" s="444">
        <f t="shared" si="12"/>
        <v>-0.419</v>
      </c>
      <c r="F282" s="438" t="str">
        <f t="shared" si="13"/>
        <v>是</v>
      </c>
      <c r="G282" s="282" t="str">
        <f t="shared" si="14"/>
        <v>项</v>
      </c>
      <c r="H282" s="149"/>
      <c r="I282" s="275"/>
    </row>
    <row r="283" ht="36" hidden="1" customHeight="1" spans="1:8">
      <c r="A283" s="442">
        <v>20403</v>
      </c>
      <c r="B283" s="440" t="s">
        <v>273</v>
      </c>
      <c r="C283" s="448">
        <f>SUM(C284:C289)</f>
        <v>0</v>
      </c>
      <c r="D283" s="448">
        <f>SUM(D284:D289)</f>
        <v>0</v>
      </c>
      <c r="E283" s="444" t="str">
        <f t="shared" si="12"/>
        <v/>
      </c>
      <c r="F283" s="438" t="str">
        <f t="shared" si="13"/>
        <v>否</v>
      </c>
      <c r="G283" s="282" t="str">
        <f t="shared" si="14"/>
        <v>款</v>
      </c>
      <c r="H283" s="282"/>
    </row>
    <row r="284" s="147" customFormat="1" ht="36" hidden="1" customHeight="1" spans="1:9">
      <c r="A284" s="442">
        <v>2040301</v>
      </c>
      <c r="B284" s="443" t="s">
        <v>114</v>
      </c>
      <c r="C284" s="369">
        <f>VLOOKUP(A284,'[3]02-1'!$A$1:$G$1271,4,FALSE)</f>
        <v>0</v>
      </c>
      <c r="D284" s="369"/>
      <c r="E284" s="444" t="str">
        <f t="shared" si="12"/>
        <v/>
      </c>
      <c r="F284" s="438" t="str">
        <f t="shared" si="13"/>
        <v>否</v>
      </c>
      <c r="G284" s="282" t="str">
        <f t="shared" si="14"/>
        <v>项</v>
      </c>
      <c r="H284" s="149"/>
      <c r="I284" s="275"/>
    </row>
    <row r="285" s="147" customFormat="1" ht="36" hidden="1" customHeight="1" spans="1:9">
      <c r="A285" s="442">
        <v>2040302</v>
      </c>
      <c r="B285" s="443" t="s">
        <v>115</v>
      </c>
      <c r="C285" s="369">
        <f>VLOOKUP(A285,'[3]02-1'!$A$1:$G$1271,4,FALSE)</f>
        <v>0</v>
      </c>
      <c r="D285" s="369"/>
      <c r="E285" s="444" t="str">
        <f t="shared" si="12"/>
        <v/>
      </c>
      <c r="F285" s="438" t="str">
        <f t="shared" si="13"/>
        <v>否</v>
      </c>
      <c r="G285" s="282" t="str">
        <f t="shared" si="14"/>
        <v>项</v>
      </c>
      <c r="H285" s="149"/>
      <c r="I285" s="275"/>
    </row>
    <row r="286" s="147" customFormat="1" ht="36" hidden="1" customHeight="1" spans="1:9">
      <c r="A286" s="442">
        <v>2040303</v>
      </c>
      <c r="B286" s="443" t="s">
        <v>116</v>
      </c>
      <c r="C286" s="369">
        <f>VLOOKUP(A286,'[3]02-1'!$A$1:$G$1271,4,FALSE)</f>
        <v>0</v>
      </c>
      <c r="D286" s="369"/>
      <c r="E286" s="444" t="str">
        <f t="shared" si="12"/>
        <v/>
      </c>
      <c r="F286" s="438" t="str">
        <f t="shared" si="13"/>
        <v>否</v>
      </c>
      <c r="G286" s="282" t="str">
        <f t="shared" si="14"/>
        <v>项</v>
      </c>
      <c r="H286" s="149"/>
      <c r="I286" s="275"/>
    </row>
    <row r="287" s="147" customFormat="1" ht="36" hidden="1" customHeight="1" spans="1:9">
      <c r="A287" s="442">
        <v>2040304</v>
      </c>
      <c r="B287" s="443" t="s">
        <v>274</v>
      </c>
      <c r="C287" s="369">
        <f>VLOOKUP(A287,'[3]02-1'!$A$1:$G$1271,4,FALSE)</f>
        <v>0</v>
      </c>
      <c r="D287" s="369"/>
      <c r="E287" s="444" t="str">
        <f t="shared" si="12"/>
        <v/>
      </c>
      <c r="F287" s="438" t="str">
        <f t="shared" si="13"/>
        <v>否</v>
      </c>
      <c r="G287" s="282" t="str">
        <f t="shared" si="14"/>
        <v>项</v>
      </c>
      <c r="H287" s="149"/>
      <c r="I287" s="275"/>
    </row>
    <row r="288" s="147" customFormat="1" ht="36" hidden="1" customHeight="1" spans="1:9">
      <c r="A288" s="442">
        <v>2040350</v>
      </c>
      <c r="B288" s="443" t="s">
        <v>123</v>
      </c>
      <c r="C288" s="369">
        <f>VLOOKUP(A288,'[3]02-1'!$A$1:$G$1271,4,FALSE)</f>
        <v>0</v>
      </c>
      <c r="D288" s="369"/>
      <c r="E288" s="444" t="str">
        <f t="shared" si="12"/>
        <v/>
      </c>
      <c r="F288" s="438" t="str">
        <f t="shared" si="13"/>
        <v>否</v>
      </c>
      <c r="G288" s="282" t="str">
        <f t="shared" si="14"/>
        <v>项</v>
      </c>
      <c r="H288" s="149"/>
      <c r="I288" s="275"/>
    </row>
    <row r="289" s="147" customFormat="1" ht="36" hidden="1" customHeight="1" spans="1:9">
      <c r="A289" s="442">
        <v>2040399</v>
      </c>
      <c r="B289" s="443" t="s">
        <v>275</v>
      </c>
      <c r="C289" s="369">
        <f>VLOOKUP(A289,'[3]02-1'!$A$1:$G$1271,4,FALSE)</f>
        <v>0</v>
      </c>
      <c r="D289" s="369"/>
      <c r="E289" s="444" t="str">
        <f t="shared" si="12"/>
        <v/>
      </c>
      <c r="F289" s="438" t="str">
        <f t="shared" si="13"/>
        <v>否</v>
      </c>
      <c r="G289" s="282" t="str">
        <f t="shared" si="14"/>
        <v>项</v>
      </c>
      <c r="H289" s="149"/>
      <c r="I289" s="275"/>
    </row>
    <row r="290" ht="36" customHeight="1" spans="1:8">
      <c r="A290" s="442">
        <v>20404</v>
      </c>
      <c r="B290" s="440" t="s">
        <v>276</v>
      </c>
      <c r="C290" s="436">
        <f>SUM(C291:C297)</f>
        <v>14</v>
      </c>
      <c r="D290" s="436">
        <f>SUM(D291:D297)</f>
        <v>15</v>
      </c>
      <c r="E290" s="441">
        <f t="shared" si="12"/>
        <v>0.071</v>
      </c>
      <c r="F290" s="438" t="str">
        <f t="shared" si="13"/>
        <v>是</v>
      </c>
      <c r="G290" s="282" t="str">
        <f t="shared" si="14"/>
        <v>款</v>
      </c>
      <c r="H290" s="282"/>
    </row>
    <row r="291" s="147" customFormat="1" ht="36" customHeight="1" spans="1:9">
      <c r="A291" s="442">
        <v>2040401</v>
      </c>
      <c r="B291" s="443" t="s">
        <v>114</v>
      </c>
      <c r="C291" s="369">
        <f>VLOOKUP(A291,'[3]02-1'!$A$1:$G$1271,4,FALSE)</f>
        <v>14</v>
      </c>
      <c r="D291" s="369">
        <v>15</v>
      </c>
      <c r="E291" s="444">
        <f t="shared" si="12"/>
        <v>0.071</v>
      </c>
      <c r="F291" s="438" t="str">
        <f t="shared" si="13"/>
        <v>是</v>
      </c>
      <c r="G291" s="282" t="str">
        <f t="shared" si="14"/>
        <v>项</v>
      </c>
      <c r="H291" s="149"/>
      <c r="I291" s="275"/>
    </row>
    <row r="292" s="147" customFormat="1" ht="36" hidden="1" customHeight="1" spans="1:9">
      <c r="A292" s="442">
        <v>2040402</v>
      </c>
      <c r="B292" s="443" t="s">
        <v>115</v>
      </c>
      <c r="C292" s="369">
        <f>VLOOKUP(A292,'[3]02-1'!$A$1:$G$1271,4,FALSE)</f>
        <v>0</v>
      </c>
      <c r="D292" s="369"/>
      <c r="E292" s="444" t="str">
        <f t="shared" si="12"/>
        <v/>
      </c>
      <c r="F292" s="438" t="str">
        <f t="shared" si="13"/>
        <v>否</v>
      </c>
      <c r="G292" s="282" t="str">
        <f t="shared" si="14"/>
        <v>项</v>
      </c>
      <c r="H292" s="149"/>
      <c r="I292" s="275"/>
    </row>
    <row r="293" s="147" customFormat="1" ht="36" hidden="1" customHeight="1" spans="1:9">
      <c r="A293" s="442">
        <v>2040403</v>
      </c>
      <c r="B293" s="443" t="s">
        <v>116</v>
      </c>
      <c r="C293" s="369">
        <f>VLOOKUP(A293,'[3]02-1'!$A$1:$G$1271,4,FALSE)</f>
        <v>0</v>
      </c>
      <c r="D293" s="369"/>
      <c r="E293" s="444" t="str">
        <f t="shared" si="12"/>
        <v/>
      </c>
      <c r="F293" s="438" t="str">
        <f t="shared" si="13"/>
        <v>否</v>
      </c>
      <c r="G293" s="282" t="str">
        <f t="shared" si="14"/>
        <v>项</v>
      </c>
      <c r="H293" s="149"/>
      <c r="I293" s="275"/>
    </row>
    <row r="294" s="147" customFormat="1" ht="36" hidden="1" customHeight="1" spans="1:9">
      <c r="A294" s="442">
        <v>2040409</v>
      </c>
      <c r="B294" s="443" t="s">
        <v>277</v>
      </c>
      <c r="C294" s="369">
        <f>VLOOKUP(A294,'[3]02-1'!$A$1:$G$1271,4,FALSE)</f>
        <v>0</v>
      </c>
      <c r="D294" s="369"/>
      <c r="E294" s="444" t="str">
        <f t="shared" si="12"/>
        <v/>
      </c>
      <c r="F294" s="438" t="str">
        <f t="shared" si="13"/>
        <v>否</v>
      </c>
      <c r="G294" s="282" t="str">
        <f t="shared" si="14"/>
        <v>项</v>
      </c>
      <c r="H294" s="149"/>
      <c r="I294" s="275"/>
    </row>
    <row r="295" s="147" customFormat="1" ht="36" hidden="1" customHeight="1" spans="1:9">
      <c r="A295" s="442">
        <v>2040410</v>
      </c>
      <c r="B295" s="443" t="s">
        <v>278</v>
      </c>
      <c r="C295" s="369">
        <f>VLOOKUP(A295,'[3]02-1'!$A$1:$G$1271,4,FALSE)</f>
        <v>0</v>
      </c>
      <c r="D295" s="369"/>
      <c r="E295" s="444" t="str">
        <f t="shared" si="12"/>
        <v/>
      </c>
      <c r="F295" s="438" t="str">
        <f t="shared" si="13"/>
        <v>否</v>
      </c>
      <c r="G295" s="282" t="str">
        <f t="shared" si="14"/>
        <v>项</v>
      </c>
      <c r="H295" s="149"/>
      <c r="I295" s="275"/>
    </row>
    <row r="296" s="147" customFormat="1" ht="36" hidden="1" customHeight="1" spans="1:9">
      <c r="A296" s="442">
        <v>2040450</v>
      </c>
      <c r="B296" s="443" t="s">
        <v>123</v>
      </c>
      <c r="C296" s="369">
        <f>VLOOKUP(A296,'[3]02-1'!$A$1:$G$1271,4,FALSE)</f>
        <v>0</v>
      </c>
      <c r="D296" s="369"/>
      <c r="E296" s="444" t="str">
        <f t="shared" si="12"/>
        <v/>
      </c>
      <c r="F296" s="438" t="str">
        <f t="shared" si="13"/>
        <v>否</v>
      </c>
      <c r="G296" s="282" t="str">
        <f t="shared" si="14"/>
        <v>项</v>
      </c>
      <c r="H296" s="149"/>
      <c r="I296" s="275"/>
    </row>
    <row r="297" s="147" customFormat="1" ht="36" hidden="1" customHeight="1" spans="1:9">
      <c r="A297" s="442">
        <v>2040499</v>
      </c>
      <c r="B297" s="443" t="s">
        <v>279</v>
      </c>
      <c r="C297" s="369">
        <f>VLOOKUP(A297,'[3]02-1'!$A$1:$G$1271,4,FALSE)</f>
        <v>0</v>
      </c>
      <c r="D297" s="369"/>
      <c r="E297" s="444" t="str">
        <f t="shared" si="12"/>
        <v/>
      </c>
      <c r="F297" s="438" t="str">
        <f t="shared" si="13"/>
        <v>否</v>
      </c>
      <c r="G297" s="282" t="str">
        <f t="shared" si="14"/>
        <v>项</v>
      </c>
      <c r="H297" s="149"/>
      <c r="I297" s="275"/>
    </row>
    <row r="298" ht="36" customHeight="1" spans="1:8">
      <c r="A298" s="442">
        <v>20405</v>
      </c>
      <c r="B298" s="440" t="s">
        <v>280</v>
      </c>
      <c r="C298" s="436">
        <f>SUM(C299:C306)</f>
        <v>59</v>
      </c>
      <c r="D298" s="436">
        <f>SUM(D299:D306)</f>
        <v>98</v>
      </c>
      <c r="E298" s="441">
        <f t="shared" si="12"/>
        <v>0.661</v>
      </c>
      <c r="F298" s="438" t="str">
        <f t="shared" si="13"/>
        <v>是</v>
      </c>
      <c r="G298" s="282" t="str">
        <f t="shared" si="14"/>
        <v>款</v>
      </c>
      <c r="H298" s="282"/>
    </row>
    <row r="299" s="147" customFormat="1" ht="36" customHeight="1" spans="1:9">
      <c r="A299" s="442">
        <v>2040501</v>
      </c>
      <c r="B299" s="443" t="s">
        <v>114</v>
      </c>
      <c r="C299" s="369">
        <f>VLOOKUP(A299,'[3]02-1'!$A$1:$G$1271,4,FALSE)</f>
        <v>59</v>
      </c>
      <c r="D299" s="369">
        <v>98</v>
      </c>
      <c r="E299" s="444">
        <f t="shared" si="12"/>
        <v>0.661</v>
      </c>
      <c r="F299" s="438" t="str">
        <f t="shared" si="13"/>
        <v>是</v>
      </c>
      <c r="G299" s="282" t="str">
        <f t="shared" si="14"/>
        <v>项</v>
      </c>
      <c r="H299" s="149"/>
      <c r="I299" s="275"/>
    </row>
    <row r="300" s="147" customFormat="1" ht="36" hidden="1" customHeight="1" spans="1:9">
      <c r="A300" s="442">
        <v>2040502</v>
      </c>
      <c r="B300" s="443" t="s">
        <v>115</v>
      </c>
      <c r="C300" s="369">
        <f>VLOOKUP(A300,'[3]02-1'!$A$1:$G$1271,4,FALSE)</f>
        <v>0</v>
      </c>
      <c r="D300" s="369"/>
      <c r="E300" s="444" t="str">
        <f t="shared" si="12"/>
        <v/>
      </c>
      <c r="F300" s="438" t="str">
        <f t="shared" si="13"/>
        <v>否</v>
      </c>
      <c r="G300" s="282" t="str">
        <f t="shared" si="14"/>
        <v>项</v>
      </c>
      <c r="H300" s="149"/>
      <c r="I300" s="275"/>
    </row>
    <row r="301" s="147" customFormat="1" ht="36" hidden="1" customHeight="1" spans="1:9">
      <c r="A301" s="442">
        <v>2040503</v>
      </c>
      <c r="B301" s="443" t="s">
        <v>116</v>
      </c>
      <c r="C301" s="369">
        <f>VLOOKUP(A301,'[3]02-1'!$A$1:$G$1271,4,FALSE)</f>
        <v>0</v>
      </c>
      <c r="D301" s="369"/>
      <c r="E301" s="444" t="str">
        <f t="shared" si="12"/>
        <v/>
      </c>
      <c r="F301" s="438" t="str">
        <f t="shared" si="13"/>
        <v>否</v>
      </c>
      <c r="G301" s="282" t="str">
        <f t="shared" si="14"/>
        <v>项</v>
      </c>
      <c r="H301" s="149"/>
      <c r="I301" s="275"/>
    </row>
    <row r="302" s="147" customFormat="1" ht="36" hidden="1" customHeight="1" spans="1:9">
      <c r="A302" s="442">
        <v>2040504</v>
      </c>
      <c r="B302" s="443" t="s">
        <v>281</v>
      </c>
      <c r="C302" s="369">
        <f>VLOOKUP(A302,'[3]02-1'!$A$1:$G$1271,4,FALSE)</f>
        <v>0</v>
      </c>
      <c r="D302" s="369"/>
      <c r="E302" s="444" t="str">
        <f t="shared" si="12"/>
        <v/>
      </c>
      <c r="F302" s="438" t="str">
        <f t="shared" si="13"/>
        <v>否</v>
      </c>
      <c r="G302" s="282" t="str">
        <f t="shared" si="14"/>
        <v>项</v>
      </c>
      <c r="H302" s="149"/>
      <c r="I302" s="275"/>
    </row>
    <row r="303" s="147" customFormat="1" ht="36" hidden="1" customHeight="1" spans="1:9">
      <c r="A303" s="442">
        <v>2040505</v>
      </c>
      <c r="B303" s="443" t="s">
        <v>282</v>
      </c>
      <c r="C303" s="369">
        <f>VLOOKUP(A303,'[3]02-1'!$A$1:$G$1271,4,FALSE)</f>
        <v>0</v>
      </c>
      <c r="D303" s="369"/>
      <c r="E303" s="444" t="str">
        <f t="shared" si="12"/>
        <v/>
      </c>
      <c r="F303" s="438" t="str">
        <f t="shared" si="13"/>
        <v>否</v>
      </c>
      <c r="G303" s="282" t="str">
        <f t="shared" si="14"/>
        <v>项</v>
      </c>
      <c r="H303" s="149"/>
      <c r="I303" s="275"/>
    </row>
    <row r="304" s="147" customFormat="1" ht="36" hidden="1" customHeight="1" spans="1:9">
      <c r="A304" s="442">
        <v>2040506</v>
      </c>
      <c r="B304" s="443" t="s">
        <v>283</v>
      </c>
      <c r="C304" s="369">
        <f>VLOOKUP(A304,'[3]02-1'!$A$1:$G$1271,4,FALSE)</f>
        <v>0</v>
      </c>
      <c r="D304" s="369"/>
      <c r="E304" s="444" t="str">
        <f t="shared" si="12"/>
        <v/>
      </c>
      <c r="F304" s="438" t="str">
        <f t="shared" si="13"/>
        <v>否</v>
      </c>
      <c r="G304" s="282" t="str">
        <f t="shared" si="14"/>
        <v>项</v>
      </c>
      <c r="H304" s="149"/>
      <c r="I304" s="275"/>
    </row>
    <row r="305" s="147" customFormat="1" ht="36" hidden="1" customHeight="1" spans="1:9">
      <c r="A305" s="442">
        <v>2040550</v>
      </c>
      <c r="B305" s="443" t="s">
        <v>123</v>
      </c>
      <c r="C305" s="369">
        <f>VLOOKUP(A305,'[3]02-1'!$A$1:$G$1271,4,FALSE)</f>
        <v>0</v>
      </c>
      <c r="D305" s="369"/>
      <c r="E305" s="444" t="str">
        <f t="shared" si="12"/>
        <v/>
      </c>
      <c r="F305" s="438" t="str">
        <f t="shared" si="13"/>
        <v>否</v>
      </c>
      <c r="G305" s="282" t="str">
        <f t="shared" si="14"/>
        <v>项</v>
      </c>
      <c r="H305" s="149"/>
      <c r="I305" s="275"/>
    </row>
    <row r="306" s="147" customFormat="1" ht="36" hidden="1" customHeight="1" spans="1:9">
      <c r="A306" s="442">
        <v>2040599</v>
      </c>
      <c r="B306" s="443" t="s">
        <v>284</v>
      </c>
      <c r="C306" s="369">
        <f>VLOOKUP(A306,'[3]02-1'!$A$1:$G$1271,4,FALSE)</f>
        <v>0</v>
      </c>
      <c r="D306" s="369"/>
      <c r="E306" s="444" t="str">
        <f t="shared" si="12"/>
        <v/>
      </c>
      <c r="F306" s="438" t="str">
        <f t="shared" si="13"/>
        <v>否</v>
      </c>
      <c r="G306" s="282" t="str">
        <f t="shared" si="14"/>
        <v>项</v>
      </c>
      <c r="H306" s="149"/>
      <c r="I306" s="275"/>
    </row>
    <row r="307" ht="36" customHeight="1" spans="1:8">
      <c r="A307" s="442">
        <v>20406</v>
      </c>
      <c r="B307" s="440" t="s">
        <v>285</v>
      </c>
      <c r="C307" s="436">
        <f>SUM(C308:C320)</f>
        <v>1313</v>
      </c>
      <c r="D307" s="436">
        <f>SUM(D308:D320)</f>
        <v>1152</v>
      </c>
      <c r="E307" s="441">
        <f t="shared" si="12"/>
        <v>-0.123</v>
      </c>
      <c r="F307" s="438" t="str">
        <f t="shared" si="13"/>
        <v>是</v>
      </c>
      <c r="G307" s="282" t="str">
        <f t="shared" si="14"/>
        <v>款</v>
      </c>
      <c r="H307" s="282"/>
    </row>
    <row r="308" s="147" customFormat="1" ht="36" customHeight="1" spans="1:9">
      <c r="A308" s="442">
        <v>2040601</v>
      </c>
      <c r="B308" s="443" t="s">
        <v>114</v>
      </c>
      <c r="C308" s="369">
        <f>VLOOKUP(A308,'[3]02-1'!$A$1:$G$1271,4,FALSE)</f>
        <v>973</v>
      </c>
      <c r="D308" s="369">
        <v>930</v>
      </c>
      <c r="E308" s="444">
        <f t="shared" si="12"/>
        <v>-0.044</v>
      </c>
      <c r="F308" s="438" t="str">
        <f t="shared" si="13"/>
        <v>是</v>
      </c>
      <c r="G308" s="282" t="str">
        <f t="shared" si="14"/>
        <v>项</v>
      </c>
      <c r="H308" s="149"/>
      <c r="I308" s="275"/>
    </row>
    <row r="309" s="147" customFormat="1" ht="36" hidden="1" customHeight="1" spans="1:9">
      <c r="A309" s="442">
        <v>2040602</v>
      </c>
      <c r="B309" s="443" t="s">
        <v>115</v>
      </c>
      <c r="C309" s="369">
        <f>VLOOKUP(A309,'[3]02-1'!$A$1:$G$1271,4,FALSE)</f>
        <v>0</v>
      </c>
      <c r="D309" s="369"/>
      <c r="E309" s="444" t="str">
        <f t="shared" si="12"/>
        <v/>
      </c>
      <c r="F309" s="438" t="str">
        <f t="shared" si="13"/>
        <v>否</v>
      </c>
      <c r="G309" s="282" t="str">
        <f t="shared" si="14"/>
        <v>项</v>
      </c>
      <c r="H309" s="149"/>
      <c r="I309" s="275"/>
    </row>
    <row r="310" s="147" customFormat="1" ht="36" customHeight="1" spans="1:9">
      <c r="A310" s="442">
        <v>2040603</v>
      </c>
      <c r="B310" s="443" t="s">
        <v>116</v>
      </c>
      <c r="C310" s="369">
        <f>VLOOKUP(A310,'[3]02-1'!$A$1:$G$1271,4,FALSE)</f>
        <v>20</v>
      </c>
      <c r="D310" s="369"/>
      <c r="E310" s="444">
        <f t="shared" si="12"/>
        <v>-1</v>
      </c>
      <c r="F310" s="438" t="str">
        <f t="shared" si="13"/>
        <v>是</v>
      </c>
      <c r="G310" s="282" t="str">
        <f t="shared" si="14"/>
        <v>项</v>
      </c>
      <c r="H310" s="149"/>
      <c r="I310" s="275"/>
    </row>
    <row r="311" s="147" customFormat="1" ht="36" customHeight="1" spans="1:9">
      <c r="A311" s="442">
        <v>2040604</v>
      </c>
      <c r="B311" s="443" t="s">
        <v>286</v>
      </c>
      <c r="C311" s="369">
        <f>VLOOKUP(A311,'[3]02-1'!$A$1:$G$1271,4,FALSE)</f>
        <v>101</v>
      </c>
      <c r="D311" s="369">
        <v>47</v>
      </c>
      <c r="E311" s="444">
        <f t="shared" si="12"/>
        <v>-0.535</v>
      </c>
      <c r="F311" s="438" t="str">
        <f t="shared" si="13"/>
        <v>是</v>
      </c>
      <c r="G311" s="282" t="str">
        <f t="shared" si="14"/>
        <v>项</v>
      </c>
      <c r="H311" s="149"/>
      <c r="I311" s="275"/>
    </row>
    <row r="312" s="147" customFormat="1" ht="36" customHeight="1" spans="1:9">
      <c r="A312" s="442">
        <v>2040605</v>
      </c>
      <c r="B312" s="443" t="s">
        <v>287</v>
      </c>
      <c r="C312" s="369">
        <f>VLOOKUP(A312,'[3]02-1'!$A$1:$G$1271,4,FALSE)</f>
        <v>28</v>
      </c>
      <c r="D312" s="369">
        <v>8</v>
      </c>
      <c r="E312" s="444">
        <f t="shared" si="12"/>
        <v>-0.714</v>
      </c>
      <c r="F312" s="438" t="str">
        <f t="shared" si="13"/>
        <v>是</v>
      </c>
      <c r="G312" s="282" t="str">
        <f t="shared" si="14"/>
        <v>项</v>
      </c>
      <c r="H312" s="149"/>
      <c r="I312" s="275"/>
    </row>
    <row r="313" s="147" customFormat="1" ht="36" customHeight="1" spans="1:9">
      <c r="A313" s="442">
        <v>2040606</v>
      </c>
      <c r="B313" s="443" t="s">
        <v>288</v>
      </c>
      <c r="C313" s="369">
        <f>VLOOKUP(A313,'[3]02-1'!$A$1:$G$1271,4,FALSE)</f>
        <v>50</v>
      </c>
      <c r="D313" s="369">
        <v>50</v>
      </c>
      <c r="E313" s="444">
        <f t="shared" si="12"/>
        <v>0</v>
      </c>
      <c r="F313" s="438" t="str">
        <f t="shared" si="13"/>
        <v>是</v>
      </c>
      <c r="G313" s="282" t="str">
        <f t="shared" si="14"/>
        <v>项</v>
      </c>
      <c r="H313" s="149"/>
      <c r="I313" s="275"/>
    </row>
    <row r="314" s="147" customFormat="1" ht="36" customHeight="1" spans="1:9">
      <c r="A314" s="442">
        <v>2040607</v>
      </c>
      <c r="B314" s="443" t="s">
        <v>289</v>
      </c>
      <c r="C314" s="369">
        <f>VLOOKUP(A314,'[3]02-1'!$A$1:$G$1271,4,FALSE)</f>
        <v>99</v>
      </c>
      <c r="D314" s="369">
        <v>97</v>
      </c>
      <c r="E314" s="444">
        <f t="shared" si="12"/>
        <v>-0.02</v>
      </c>
      <c r="F314" s="438" t="str">
        <f t="shared" si="13"/>
        <v>是</v>
      </c>
      <c r="G314" s="282" t="str">
        <f t="shared" si="14"/>
        <v>项</v>
      </c>
      <c r="H314" s="149"/>
      <c r="I314" s="275"/>
    </row>
    <row r="315" s="147" customFormat="1" ht="36" hidden="1" customHeight="1" spans="1:9">
      <c r="A315" s="442">
        <v>2040608</v>
      </c>
      <c r="B315" s="443" t="s">
        <v>290</v>
      </c>
      <c r="C315" s="369">
        <f>VLOOKUP(A315,'[3]02-1'!$A$1:$G$1271,4,FALSE)</f>
        <v>0</v>
      </c>
      <c r="D315" s="369"/>
      <c r="E315" s="444" t="str">
        <f t="shared" si="12"/>
        <v/>
      </c>
      <c r="F315" s="438" t="str">
        <f t="shared" si="13"/>
        <v>否</v>
      </c>
      <c r="G315" s="282" t="str">
        <f t="shared" si="14"/>
        <v>项</v>
      </c>
      <c r="H315" s="149"/>
      <c r="I315" s="275"/>
    </row>
    <row r="316" s="147" customFormat="1" ht="36" hidden="1" customHeight="1" spans="1:9">
      <c r="A316" s="442">
        <v>2040610</v>
      </c>
      <c r="B316" s="443" t="s">
        <v>291</v>
      </c>
      <c r="C316" s="369">
        <f>VLOOKUP(A316,'[3]02-1'!$A$1:$G$1271,4,FALSE)</f>
        <v>0</v>
      </c>
      <c r="D316" s="369"/>
      <c r="E316" s="444" t="str">
        <f t="shared" si="12"/>
        <v/>
      </c>
      <c r="F316" s="438" t="str">
        <f t="shared" si="13"/>
        <v>否</v>
      </c>
      <c r="G316" s="282" t="str">
        <f t="shared" si="14"/>
        <v>项</v>
      </c>
      <c r="H316" s="149"/>
      <c r="I316" s="275"/>
    </row>
    <row r="317" s="147" customFormat="1" ht="36" hidden="1" customHeight="1" spans="1:9">
      <c r="A317" s="442">
        <v>2040612</v>
      </c>
      <c r="B317" s="443" t="s">
        <v>292</v>
      </c>
      <c r="C317" s="369">
        <f>VLOOKUP(A317,'[3]02-1'!$A$1:$G$1271,4,FALSE)</f>
        <v>0</v>
      </c>
      <c r="D317" s="369"/>
      <c r="E317" s="444" t="str">
        <f t="shared" si="12"/>
        <v/>
      </c>
      <c r="F317" s="438" t="str">
        <f t="shared" si="13"/>
        <v>否</v>
      </c>
      <c r="G317" s="282" t="str">
        <f t="shared" si="14"/>
        <v>项</v>
      </c>
      <c r="H317" s="149"/>
      <c r="I317" s="275"/>
    </row>
    <row r="318" s="147" customFormat="1" ht="36" hidden="1" customHeight="1" spans="1:9">
      <c r="A318" s="442">
        <v>2040613</v>
      </c>
      <c r="B318" s="443" t="s">
        <v>155</v>
      </c>
      <c r="C318" s="369">
        <f>VLOOKUP(A318,'[3]02-1'!$A$1:$G$1271,4,FALSE)</f>
        <v>0</v>
      </c>
      <c r="D318" s="369"/>
      <c r="E318" s="444" t="str">
        <f t="shared" si="12"/>
        <v/>
      </c>
      <c r="F318" s="438" t="str">
        <f t="shared" si="13"/>
        <v>否</v>
      </c>
      <c r="G318" s="282" t="str">
        <f t="shared" si="14"/>
        <v>项</v>
      </c>
      <c r="H318" s="149"/>
      <c r="I318" s="275"/>
    </row>
    <row r="319" s="147" customFormat="1" ht="36" hidden="1" customHeight="1" spans="1:9">
      <c r="A319" s="442">
        <v>2040650</v>
      </c>
      <c r="B319" s="443" t="s">
        <v>123</v>
      </c>
      <c r="C319" s="369">
        <f>VLOOKUP(A319,'[3]02-1'!$A$1:$G$1271,4,FALSE)</f>
        <v>0</v>
      </c>
      <c r="D319" s="369"/>
      <c r="E319" s="444" t="str">
        <f t="shared" si="12"/>
        <v/>
      </c>
      <c r="F319" s="438" t="str">
        <f t="shared" si="13"/>
        <v>否</v>
      </c>
      <c r="G319" s="282" t="str">
        <f t="shared" si="14"/>
        <v>项</v>
      </c>
      <c r="H319" s="149"/>
      <c r="I319" s="275"/>
    </row>
    <row r="320" s="147" customFormat="1" ht="36" customHeight="1" spans="1:9">
      <c r="A320" s="442">
        <v>2040699</v>
      </c>
      <c r="B320" s="443" t="s">
        <v>293</v>
      </c>
      <c r="C320" s="369">
        <f>VLOOKUP(A320,'[3]02-1'!$A$1:$G$1271,4,FALSE)</f>
        <v>42</v>
      </c>
      <c r="D320" s="369">
        <v>20</v>
      </c>
      <c r="E320" s="444">
        <f t="shared" si="12"/>
        <v>-0.524</v>
      </c>
      <c r="F320" s="438" t="str">
        <f t="shared" si="13"/>
        <v>是</v>
      </c>
      <c r="G320" s="282" t="str">
        <f t="shared" si="14"/>
        <v>项</v>
      </c>
      <c r="H320" s="149"/>
      <c r="I320" s="275"/>
    </row>
    <row r="321" ht="36" hidden="1" customHeight="1" spans="1:8">
      <c r="A321" s="442">
        <v>20407</v>
      </c>
      <c r="B321" s="440" t="s">
        <v>294</v>
      </c>
      <c r="C321" s="448">
        <f>SUM(C322:C330)</f>
        <v>0</v>
      </c>
      <c r="D321" s="448">
        <f>SUM(D322:D330)</f>
        <v>0</v>
      </c>
      <c r="E321" s="444" t="str">
        <f t="shared" si="12"/>
        <v/>
      </c>
      <c r="F321" s="438" t="str">
        <f t="shared" si="13"/>
        <v>否</v>
      </c>
      <c r="G321" s="282" t="str">
        <f t="shared" si="14"/>
        <v>款</v>
      </c>
      <c r="H321" s="282"/>
    </row>
    <row r="322" s="147" customFormat="1" ht="36" hidden="1" customHeight="1" spans="1:9">
      <c r="A322" s="442">
        <v>2040701</v>
      </c>
      <c r="B322" s="443" t="s">
        <v>114</v>
      </c>
      <c r="C322" s="369">
        <f>VLOOKUP(A322,'[3]02-1'!$A$1:$G$1271,4,FALSE)</f>
        <v>0</v>
      </c>
      <c r="D322" s="369"/>
      <c r="E322" s="444" t="str">
        <f t="shared" si="12"/>
        <v/>
      </c>
      <c r="F322" s="438" t="str">
        <f t="shared" si="13"/>
        <v>否</v>
      </c>
      <c r="G322" s="282" t="str">
        <f t="shared" si="14"/>
        <v>项</v>
      </c>
      <c r="H322" s="149"/>
      <c r="I322" s="275"/>
    </row>
    <row r="323" s="147" customFormat="1" ht="36" hidden="1" customHeight="1" spans="1:9">
      <c r="A323" s="442">
        <v>2040702</v>
      </c>
      <c r="B323" s="443" t="s">
        <v>115</v>
      </c>
      <c r="C323" s="369">
        <f>VLOOKUP(A323,'[3]02-1'!$A$1:$G$1271,4,FALSE)</f>
        <v>0</v>
      </c>
      <c r="D323" s="369"/>
      <c r="E323" s="444" t="str">
        <f t="shared" si="12"/>
        <v/>
      </c>
      <c r="F323" s="438" t="str">
        <f t="shared" si="13"/>
        <v>否</v>
      </c>
      <c r="G323" s="282" t="str">
        <f t="shared" si="14"/>
        <v>项</v>
      </c>
      <c r="H323" s="149"/>
      <c r="I323" s="275"/>
    </row>
    <row r="324" s="147" customFormat="1" ht="36" hidden="1" customHeight="1" spans="1:9">
      <c r="A324" s="442">
        <v>2040703</v>
      </c>
      <c r="B324" s="443" t="s">
        <v>116</v>
      </c>
      <c r="C324" s="369">
        <f>VLOOKUP(A324,'[3]02-1'!$A$1:$G$1271,4,FALSE)</f>
        <v>0</v>
      </c>
      <c r="D324" s="369"/>
      <c r="E324" s="444" t="str">
        <f t="shared" ref="E324:E387" si="15">IFERROR(D324/C324-1,"")</f>
        <v/>
      </c>
      <c r="F324" s="438" t="str">
        <f t="shared" ref="F324:F387" si="16">IF(LEN(A324)=3,"是",IF(B324&lt;&gt;"",IF(SUM(C324:D324)&lt;&gt;0,"是","否"),"是"))</f>
        <v>否</v>
      </c>
      <c r="G324" s="282" t="str">
        <f t="shared" ref="G324:G387" si="17">IF(LEN(A324)=3,"类",IF(LEN(A324)=5,"款","项"))</f>
        <v>项</v>
      </c>
      <c r="H324" s="149"/>
      <c r="I324" s="275"/>
    </row>
    <row r="325" s="147" customFormat="1" ht="36" hidden="1" customHeight="1" spans="1:9">
      <c r="A325" s="442">
        <v>2040704</v>
      </c>
      <c r="B325" s="443" t="s">
        <v>295</v>
      </c>
      <c r="C325" s="369">
        <f>VLOOKUP(A325,'[3]02-1'!$A$1:$G$1271,4,FALSE)</f>
        <v>0</v>
      </c>
      <c r="D325" s="369"/>
      <c r="E325" s="444" t="str">
        <f t="shared" si="15"/>
        <v/>
      </c>
      <c r="F325" s="438" t="str">
        <f t="shared" si="16"/>
        <v>否</v>
      </c>
      <c r="G325" s="282" t="str">
        <f t="shared" si="17"/>
        <v>项</v>
      </c>
      <c r="H325" s="149"/>
      <c r="I325" s="275"/>
    </row>
    <row r="326" s="147" customFormat="1" ht="36" hidden="1" customHeight="1" spans="1:9">
      <c r="A326" s="442">
        <v>2040705</v>
      </c>
      <c r="B326" s="443" t="s">
        <v>296</v>
      </c>
      <c r="C326" s="369">
        <f>VLOOKUP(A326,'[3]02-1'!$A$1:$G$1271,4,FALSE)</f>
        <v>0</v>
      </c>
      <c r="D326" s="369"/>
      <c r="E326" s="444" t="str">
        <f t="shared" si="15"/>
        <v/>
      </c>
      <c r="F326" s="438" t="str">
        <f t="shared" si="16"/>
        <v>否</v>
      </c>
      <c r="G326" s="282" t="str">
        <f t="shared" si="17"/>
        <v>项</v>
      </c>
      <c r="H326" s="149"/>
      <c r="I326" s="275"/>
    </row>
    <row r="327" s="147" customFormat="1" ht="36" hidden="1" customHeight="1" spans="1:9">
      <c r="A327" s="442">
        <v>2040706</v>
      </c>
      <c r="B327" s="443" t="s">
        <v>297</v>
      </c>
      <c r="C327" s="369">
        <f>VLOOKUP(A327,'[3]02-1'!$A$1:$G$1271,4,FALSE)</f>
        <v>0</v>
      </c>
      <c r="D327" s="369"/>
      <c r="E327" s="444" t="str">
        <f t="shared" si="15"/>
        <v/>
      </c>
      <c r="F327" s="438" t="str">
        <f t="shared" si="16"/>
        <v>否</v>
      </c>
      <c r="G327" s="282" t="str">
        <f t="shared" si="17"/>
        <v>项</v>
      </c>
      <c r="H327" s="149"/>
      <c r="I327" s="275"/>
    </row>
    <row r="328" s="147" customFormat="1" ht="36" hidden="1" customHeight="1" spans="1:9">
      <c r="A328" s="442">
        <v>2040707</v>
      </c>
      <c r="B328" s="443" t="s">
        <v>155</v>
      </c>
      <c r="C328" s="369">
        <f>VLOOKUP(A328,'[3]02-1'!$A$1:$G$1271,4,FALSE)</f>
        <v>0</v>
      </c>
      <c r="D328" s="369"/>
      <c r="E328" s="444" t="str">
        <f t="shared" si="15"/>
        <v/>
      </c>
      <c r="F328" s="438" t="str">
        <f t="shared" si="16"/>
        <v>否</v>
      </c>
      <c r="G328" s="282" t="str">
        <f t="shared" si="17"/>
        <v>项</v>
      </c>
      <c r="H328" s="149"/>
      <c r="I328" s="275"/>
    </row>
    <row r="329" s="147" customFormat="1" ht="36" hidden="1" customHeight="1" spans="1:9">
      <c r="A329" s="442">
        <v>2040750</v>
      </c>
      <c r="B329" s="443" t="s">
        <v>123</v>
      </c>
      <c r="C329" s="369">
        <f>VLOOKUP(A329,'[3]02-1'!$A$1:$G$1271,4,FALSE)</f>
        <v>0</v>
      </c>
      <c r="D329" s="369"/>
      <c r="E329" s="444" t="str">
        <f t="shared" si="15"/>
        <v/>
      </c>
      <c r="F329" s="438" t="str">
        <f t="shared" si="16"/>
        <v>否</v>
      </c>
      <c r="G329" s="282" t="str">
        <f t="shared" si="17"/>
        <v>项</v>
      </c>
      <c r="H329" s="149"/>
      <c r="I329" s="275"/>
    </row>
    <row r="330" s="147" customFormat="1" ht="36" hidden="1" customHeight="1" spans="1:9">
      <c r="A330" s="442">
        <v>2040799</v>
      </c>
      <c r="B330" s="443" t="s">
        <v>298</v>
      </c>
      <c r="C330" s="369">
        <f>VLOOKUP(A330,'[3]02-1'!$A$1:$G$1271,4,FALSE)</f>
        <v>0</v>
      </c>
      <c r="D330" s="369"/>
      <c r="E330" s="444" t="str">
        <f t="shared" si="15"/>
        <v/>
      </c>
      <c r="F330" s="438" t="str">
        <f t="shared" si="16"/>
        <v>否</v>
      </c>
      <c r="G330" s="282" t="str">
        <f t="shared" si="17"/>
        <v>项</v>
      </c>
      <c r="H330" s="149"/>
      <c r="I330" s="275"/>
    </row>
    <row r="331" ht="36" hidden="1" customHeight="1" spans="1:8">
      <c r="A331" s="442">
        <v>20408</v>
      </c>
      <c r="B331" s="440" t="s">
        <v>299</v>
      </c>
      <c r="C331" s="448">
        <f>SUM(C332:C340)</f>
        <v>0</v>
      </c>
      <c r="D331" s="448">
        <f>SUM(D332:D340)</f>
        <v>0</v>
      </c>
      <c r="E331" s="444" t="str">
        <f t="shared" si="15"/>
        <v/>
      </c>
      <c r="F331" s="438" t="str">
        <f t="shared" si="16"/>
        <v>否</v>
      </c>
      <c r="G331" s="282" t="str">
        <f t="shared" si="17"/>
        <v>款</v>
      </c>
      <c r="H331" s="282"/>
    </row>
    <row r="332" s="147" customFormat="1" ht="36" hidden="1" customHeight="1" spans="1:9">
      <c r="A332" s="442">
        <v>2040801</v>
      </c>
      <c r="B332" s="443" t="s">
        <v>114</v>
      </c>
      <c r="C332" s="369">
        <f>VLOOKUP(A332,'[3]02-1'!$A$1:$G$1271,4,FALSE)</f>
        <v>0</v>
      </c>
      <c r="D332" s="369"/>
      <c r="E332" s="444" t="str">
        <f t="shared" si="15"/>
        <v/>
      </c>
      <c r="F332" s="438" t="str">
        <f t="shared" si="16"/>
        <v>否</v>
      </c>
      <c r="G332" s="282" t="str">
        <f t="shared" si="17"/>
        <v>项</v>
      </c>
      <c r="H332" s="149"/>
      <c r="I332" s="275"/>
    </row>
    <row r="333" s="147" customFormat="1" ht="36" hidden="1" customHeight="1" spans="1:9">
      <c r="A333" s="442">
        <v>2040802</v>
      </c>
      <c r="B333" s="443" t="s">
        <v>115</v>
      </c>
      <c r="C333" s="369">
        <f>VLOOKUP(A333,'[3]02-1'!$A$1:$G$1271,4,FALSE)</f>
        <v>0</v>
      </c>
      <c r="D333" s="369"/>
      <c r="E333" s="444" t="str">
        <f t="shared" si="15"/>
        <v/>
      </c>
      <c r="F333" s="438" t="str">
        <f t="shared" si="16"/>
        <v>否</v>
      </c>
      <c r="G333" s="282" t="str">
        <f t="shared" si="17"/>
        <v>项</v>
      </c>
      <c r="H333" s="149"/>
      <c r="I333" s="275"/>
    </row>
    <row r="334" s="147" customFormat="1" ht="36" hidden="1" customHeight="1" spans="1:9">
      <c r="A334" s="442">
        <v>2040803</v>
      </c>
      <c r="B334" s="443" t="s">
        <v>116</v>
      </c>
      <c r="C334" s="369">
        <f>VLOOKUP(A334,'[3]02-1'!$A$1:$G$1271,4,FALSE)</f>
        <v>0</v>
      </c>
      <c r="D334" s="369"/>
      <c r="E334" s="444" t="str">
        <f t="shared" si="15"/>
        <v/>
      </c>
      <c r="F334" s="438" t="str">
        <f t="shared" si="16"/>
        <v>否</v>
      </c>
      <c r="G334" s="282" t="str">
        <f t="shared" si="17"/>
        <v>项</v>
      </c>
      <c r="H334" s="149"/>
      <c r="I334" s="275"/>
    </row>
    <row r="335" s="147" customFormat="1" ht="36" hidden="1" customHeight="1" spans="1:9">
      <c r="A335" s="442">
        <v>2040804</v>
      </c>
      <c r="B335" s="443" t="s">
        <v>300</v>
      </c>
      <c r="C335" s="369">
        <f>VLOOKUP(A335,'[3]02-1'!$A$1:$G$1271,4,FALSE)</f>
        <v>0</v>
      </c>
      <c r="D335" s="369"/>
      <c r="E335" s="444" t="str">
        <f t="shared" si="15"/>
        <v/>
      </c>
      <c r="F335" s="438" t="str">
        <f t="shared" si="16"/>
        <v>否</v>
      </c>
      <c r="G335" s="282" t="str">
        <f t="shared" si="17"/>
        <v>项</v>
      </c>
      <c r="H335" s="149"/>
      <c r="I335" s="275"/>
    </row>
    <row r="336" s="147" customFormat="1" ht="36" hidden="1" customHeight="1" spans="1:9">
      <c r="A336" s="442">
        <v>2040805</v>
      </c>
      <c r="B336" s="443" t="s">
        <v>301</v>
      </c>
      <c r="C336" s="369">
        <f>VLOOKUP(A336,'[3]02-1'!$A$1:$G$1271,4,FALSE)</f>
        <v>0</v>
      </c>
      <c r="D336" s="369"/>
      <c r="E336" s="444" t="str">
        <f t="shared" si="15"/>
        <v/>
      </c>
      <c r="F336" s="438" t="str">
        <f t="shared" si="16"/>
        <v>否</v>
      </c>
      <c r="G336" s="282" t="str">
        <f t="shared" si="17"/>
        <v>项</v>
      </c>
      <c r="H336" s="149"/>
      <c r="I336" s="275"/>
    </row>
    <row r="337" s="147" customFormat="1" ht="36" hidden="1" customHeight="1" spans="1:9">
      <c r="A337" s="442">
        <v>2040806</v>
      </c>
      <c r="B337" s="443" t="s">
        <v>302</v>
      </c>
      <c r="C337" s="369">
        <f>VLOOKUP(A337,'[3]02-1'!$A$1:$G$1271,4,FALSE)</f>
        <v>0</v>
      </c>
      <c r="D337" s="369"/>
      <c r="E337" s="444" t="str">
        <f t="shared" si="15"/>
        <v/>
      </c>
      <c r="F337" s="438" t="str">
        <f t="shared" si="16"/>
        <v>否</v>
      </c>
      <c r="G337" s="282" t="str">
        <f t="shared" si="17"/>
        <v>项</v>
      </c>
      <c r="H337" s="149"/>
      <c r="I337" s="275"/>
    </row>
    <row r="338" s="147" customFormat="1" ht="36" hidden="1" customHeight="1" spans="1:9">
      <c r="A338" s="442">
        <v>2040807</v>
      </c>
      <c r="B338" s="443" t="s">
        <v>155</v>
      </c>
      <c r="C338" s="369">
        <f>VLOOKUP(A338,'[3]02-1'!$A$1:$G$1271,4,FALSE)</f>
        <v>0</v>
      </c>
      <c r="D338" s="369"/>
      <c r="E338" s="444" t="str">
        <f t="shared" si="15"/>
        <v/>
      </c>
      <c r="F338" s="438" t="str">
        <f t="shared" si="16"/>
        <v>否</v>
      </c>
      <c r="G338" s="282" t="str">
        <f t="shared" si="17"/>
        <v>项</v>
      </c>
      <c r="H338" s="149"/>
      <c r="I338" s="275"/>
    </row>
    <row r="339" s="147" customFormat="1" ht="36" hidden="1" customHeight="1" spans="1:9">
      <c r="A339" s="442">
        <v>2040850</v>
      </c>
      <c r="B339" s="443" t="s">
        <v>123</v>
      </c>
      <c r="C339" s="369">
        <f>VLOOKUP(A339,'[3]02-1'!$A$1:$G$1271,4,FALSE)</f>
        <v>0</v>
      </c>
      <c r="D339" s="369"/>
      <c r="E339" s="444" t="str">
        <f t="shared" si="15"/>
        <v/>
      </c>
      <c r="F339" s="438" t="str">
        <f t="shared" si="16"/>
        <v>否</v>
      </c>
      <c r="G339" s="282" t="str">
        <f t="shared" si="17"/>
        <v>项</v>
      </c>
      <c r="H339" s="149"/>
      <c r="I339" s="275"/>
    </row>
    <row r="340" s="147" customFormat="1" ht="36" hidden="1" customHeight="1" spans="1:9">
      <c r="A340" s="442">
        <v>2040899</v>
      </c>
      <c r="B340" s="443" t="s">
        <v>303</v>
      </c>
      <c r="C340" s="369">
        <f>VLOOKUP(A340,'[3]02-1'!$A$1:$G$1271,4,FALSE)</f>
        <v>0</v>
      </c>
      <c r="D340" s="369"/>
      <c r="E340" s="444" t="str">
        <f t="shared" si="15"/>
        <v/>
      </c>
      <c r="F340" s="438" t="str">
        <f t="shared" si="16"/>
        <v>否</v>
      </c>
      <c r="G340" s="282" t="str">
        <f t="shared" si="17"/>
        <v>项</v>
      </c>
      <c r="H340" s="149"/>
      <c r="I340" s="275"/>
    </row>
    <row r="341" ht="36" hidden="1" customHeight="1" spans="1:8">
      <c r="A341" s="442">
        <v>20409</v>
      </c>
      <c r="B341" s="440" t="s">
        <v>304</v>
      </c>
      <c r="C341" s="448">
        <f>SUM(C342:C348)</f>
        <v>0</v>
      </c>
      <c r="D341" s="448">
        <f>SUM(D342:D348)</f>
        <v>0</v>
      </c>
      <c r="E341" s="444" t="str">
        <f t="shared" si="15"/>
        <v/>
      </c>
      <c r="F341" s="438" t="str">
        <f t="shared" si="16"/>
        <v>否</v>
      </c>
      <c r="G341" s="282" t="str">
        <f t="shared" si="17"/>
        <v>款</v>
      </c>
      <c r="H341" s="282"/>
    </row>
    <row r="342" s="147" customFormat="1" ht="36" hidden="1" customHeight="1" spans="1:9">
      <c r="A342" s="442">
        <v>2040901</v>
      </c>
      <c r="B342" s="443" t="s">
        <v>114</v>
      </c>
      <c r="C342" s="369">
        <f>VLOOKUP(A342,'[3]02-1'!$A$1:$G$1271,4,FALSE)</f>
        <v>0</v>
      </c>
      <c r="D342" s="369"/>
      <c r="E342" s="444" t="str">
        <f t="shared" si="15"/>
        <v/>
      </c>
      <c r="F342" s="438" t="str">
        <f t="shared" si="16"/>
        <v>否</v>
      </c>
      <c r="G342" s="282" t="str">
        <f t="shared" si="17"/>
        <v>项</v>
      </c>
      <c r="H342" s="149"/>
      <c r="I342" s="275"/>
    </row>
    <row r="343" s="147" customFormat="1" ht="36" hidden="1" customHeight="1" spans="1:9">
      <c r="A343" s="442">
        <v>2040902</v>
      </c>
      <c r="B343" s="443" t="s">
        <v>115</v>
      </c>
      <c r="C343" s="369">
        <f>VLOOKUP(A343,'[3]02-1'!$A$1:$G$1271,4,FALSE)</f>
        <v>0</v>
      </c>
      <c r="D343" s="369"/>
      <c r="E343" s="444" t="str">
        <f t="shared" si="15"/>
        <v/>
      </c>
      <c r="F343" s="438" t="str">
        <f t="shared" si="16"/>
        <v>否</v>
      </c>
      <c r="G343" s="282" t="str">
        <f t="shared" si="17"/>
        <v>项</v>
      </c>
      <c r="H343" s="149"/>
      <c r="I343" s="275"/>
    </row>
    <row r="344" s="147" customFormat="1" ht="36" hidden="1" customHeight="1" spans="1:9">
      <c r="A344" s="442">
        <v>2040903</v>
      </c>
      <c r="B344" s="443" t="s">
        <v>116</v>
      </c>
      <c r="C344" s="369">
        <f>VLOOKUP(A344,'[3]02-1'!$A$1:$G$1271,4,FALSE)</f>
        <v>0</v>
      </c>
      <c r="D344" s="369"/>
      <c r="E344" s="444" t="str">
        <f t="shared" si="15"/>
        <v/>
      </c>
      <c r="F344" s="438" t="str">
        <f t="shared" si="16"/>
        <v>否</v>
      </c>
      <c r="G344" s="282" t="str">
        <f t="shared" si="17"/>
        <v>项</v>
      </c>
      <c r="H344" s="149"/>
      <c r="I344" s="275"/>
    </row>
    <row r="345" s="147" customFormat="1" ht="36" hidden="1" customHeight="1" spans="1:9">
      <c r="A345" s="442">
        <v>2040904</v>
      </c>
      <c r="B345" s="443" t="s">
        <v>305</v>
      </c>
      <c r="C345" s="369">
        <f>VLOOKUP(A345,'[3]02-1'!$A$1:$G$1271,4,FALSE)</f>
        <v>0</v>
      </c>
      <c r="D345" s="369"/>
      <c r="E345" s="444" t="str">
        <f t="shared" si="15"/>
        <v/>
      </c>
      <c r="F345" s="438" t="str">
        <f t="shared" si="16"/>
        <v>否</v>
      </c>
      <c r="G345" s="282" t="str">
        <f t="shared" si="17"/>
        <v>项</v>
      </c>
      <c r="H345" s="149"/>
      <c r="I345" s="275"/>
    </row>
    <row r="346" s="147" customFormat="1" ht="36" hidden="1" customHeight="1" spans="1:9">
      <c r="A346" s="442">
        <v>2040905</v>
      </c>
      <c r="B346" s="443" t="s">
        <v>306</v>
      </c>
      <c r="C346" s="369">
        <f>VLOOKUP(A346,'[3]02-1'!$A$1:$G$1271,4,FALSE)</f>
        <v>0</v>
      </c>
      <c r="D346" s="369"/>
      <c r="E346" s="444" t="str">
        <f t="shared" si="15"/>
        <v/>
      </c>
      <c r="F346" s="438" t="str">
        <f t="shared" si="16"/>
        <v>否</v>
      </c>
      <c r="G346" s="282" t="str">
        <f t="shared" si="17"/>
        <v>项</v>
      </c>
      <c r="H346" s="149"/>
      <c r="I346" s="275"/>
    </row>
    <row r="347" s="147" customFormat="1" ht="36" hidden="1" customHeight="1" spans="1:9">
      <c r="A347" s="442">
        <v>2040950</v>
      </c>
      <c r="B347" s="443" t="s">
        <v>123</v>
      </c>
      <c r="C347" s="369">
        <f>VLOOKUP(A347,'[3]02-1'!$A$1:$G$1271,4,FALSE)</f>
        <v>0</v>
      </c>
      <c r="D347" s="369"/>
      <c r="E347" s="444" t="str">
        <f t="shared" si="15"/>
        <v/>
      </c>
      <c r="F347" s="438" t="str">
        <f t="shared" si="16"/>
        <v>否</v>
      </c>
      <c r="G347" s="282" t="str">
        <f t="shared" si="17"/>
        <v>项</v>
      </c>
      <c r="H347" s="149"/>
      <c r="I347" s="275"/>
    </row>
    <row r="348" s="147" customFormat="1" ht="36" hidden="1" customHeight="1" spans="1:9">
      <c r="A348" s="442">
        <v>2040999</v>
      </c>
      <c r="B348" s="443" t="s">
        <v>307</v>
      </c>
      <c r="C348" s="369">
        <f>VLOOKUP(A348,'[3]02-1'!$A$1:$G$1271,4,FALSE)</f>
        <v>0</v>
      </c>
      <c r="D348" s="369"/>
      <c r="E348" s="444" t="str">
        <f t="shared" si="15"/>
        <v/>
      </c>
      <c r="F348" s="438" t="str">
        <f t="shared" si="16"/>
        <v>否</v>
      </c>
      <c r="G348" s="282" t="str">
        <f t="shared" si="17"/>
        <v>项</v>
      </c>
      <c r="H348" s="149"/>
      <c r="I348" s="275"/>
    </row>
    <row r="349" ht="36" hidden="1" customHeight="1" spans="1:8">
      <c r="A349" s="442">
        <v>20410</v>
      </c>
      <c r="B349" s="440" t="s">
        <v>308</v>
      </c>
      <c r="C349" s="448">
        <f>SUM(C350:C354)</f>
        <v>0</v>
      </c>
      <c r="D349" s="448">
        <f>SUM(D350:D354)</f>
        <v>0</v>
      </c>
      <c r="E349" s="444" t="str">
        <f t="shared" si="15"/>
        <v/>
      </c>
      <c r="F349" s="438" t="str">
        <f t="shared" si="16"/>
        <v>否</v>
      </c>
      <c r="G349" s="282" t="str">
        <f t="shared" si="17"/>
        <v>款</v>
      </c>
      <c r="H349" s="282"/>
    </row>
    <row r="350" s="147" customFormat="1" ht="36" hidden="1" customHeight="1" spans="1:9">
      <c r="A350" s="442">
        <v>2041001</v>
      </c>
      <c r="B350" s="443" t="s">
        <v>114</v>
      </c>
      <c r="C350" s="369">
        <f>VLOOKUP(A350,'[3]02-1'!$A$1:$G$1271,4,FALSE)</f>
        <v>0</v>
      </c>
      <c r="D350" s="369"/>
      <c r="E350" s="444" t="str">
        <f t="shared" si="15"/>
        <v/>
      </c>
      <c r="F350" s="438" t="str">
        <f t="shared" si="16"/>
        <v>否</v>
      </c>
      <c r="G350" s="282" t="str">
        <f t="shared" si="17"/>
        <v>项</v>
      </c>
      <c r="H350" s="149"/>
      <c r="I350" s="275"/>
    </row>
    <row r="351" s="147" customFormat="1" ht="36" hidden="1" customHeight="1" spans="1:9">
      <c r="A351" s="442">
        <v>2041002</v>
      </c>
      <c r="B351" s="443" t="s">
        <v>115</v>
      </c>
      <c r="C351" s="369">
        <f>VLOOKUP(A351,'[3]02-1'!$A$1:$G$1271,4,FALSE)</f>
        <v>0</v>
      </c>
      <c r="D351" s="369"/>
      <c r="E351" s="444" t="str">
        <f t="shared" si="15"/>
        <v/>
      </c>
      <c r="F351" s="438" t="str">
        <f t="shared" si="16"/>
        <v>否</v>
      </c>
      <c r="G351" s="282" t="str">
        <f t="shared" si="17"/>
        <v>项</v>
      </c>
      <c r="H351" s="149"/>
      <c r="I351" s="275"/>
    </row>
    <row r="352" s="147" customFormat="1" ht="36" hidden="1" customHeight="1" spans="1:9">
      <c r="A352" s="442">
        <v>2041006</v>
      </c>
      <c r="B352" s="443" t="s">
        <v>155</v>
      </c>
      <c r="C352" s="369">
        <f>VLOOKUP(A352,'[3]02-1'!$A$1:$G$1271,4,FALSE)</f>
        <v>0</v>
      </c>
      <c r="D352" s="369"/>
      <c r="E352" s="444" t="str">
        <f t="shared" si="15"/>
        <v/>
      </c>
      <c r="F352" s="438" t="str">
        <f t="shared" si="16"/>
        <v>否</v>
      </c>
      <c r="G352" s="282" t="str">
        <f t="shared" si="17"/>
        <v>项</v>
      </c>
      <c r="H352" s="149"/>
      <c r="I352" s="275"/>
    </row>
    <row r="353" s="147" customFormat="1" ht="36" hidden="1" customHeight="1" spans="1:9">
      <c r="A353" s="442">
        <v>2041007</v>
      </c>
      <c r="B353" s="443" t="s">
        <v>309</v>
      </c>
      <c r="C353" s="369">
        <f>VLOOKUP(A353,'[3]02-1'!$A$1:$G$1271,4,FALSE)</f>
        <v>0</v>
      </c>
      <c r="D353" s="369"/>
      <c r="E353" s="444" t="str">
        <f t="shared" si="15"/>
        <v/>
      </c>
      <c r="F353" s="438" t="str">
        <f t="shared" si="16"/>
        <v>否</v>
      </c>
      <c r="G353" s="282" t="str">
        <f t="shared" si="17"/>
        <v>项</v>
      </c>
      <c r="H353" s="149"/>
      <c r="I353" s="275"/>
    </row>
    <row r="354" s="147" customFormat="1" ht="36" hidden="1" customHeight="1" spans="1:9">
      <c r="A354" s="442">
        <v>2041099</v>
      </c>
      <c r="B354" s="443" t="s">
        <v>310</v>
      </c>
      <c r="C354" s="369">
        <f>VLOOKUP(A354,'[3]02-1'!$A$1:$G$1271,4,FALSE)</f>
        <v>0</v>
      </c>
      <c r="D354" s="369"/>
      <c r="E354" s="444" t="str">
        <f t="shared" si="15"/>
        <v/>
      </c>
      <c r="F354" s="438" t="str">
        <f t="shared" si="16"/>
        <v>否</v>
      </c>
      <c r="G354" s="282" t="str">
        <f t="shared" si="17"/>
        <v>项</v>
      </c>
      <c r="H354" s="149"/>
      <c r="I354" s="275"/>
    </row>
    <row r="355" ht="36" hidden="1" customHeight="1" spans="1:8">
      <c r="A355" s="442">
        <v>20499</v>
      </c>
      <c r="B355" s="440" t="s">
        <v>311</v>
      </c>
      <c r="C355" s="436">
        <f>SUM(C356:C357)</f>
        <v>0</v>
      </c>
      <c r="D355" s="436">
        <f>SUM(D356:D357)</f>
        <v>0</v>
      </c>
      <c r="E355" s="441" t="str">
        <f t="shared" si="15"/>
        <v/>
      </c>
      <c r="F355" s="438" t="str">
        <f t="shared" si="16"/>
        <v>否</v>
      </c>
      <c r="G355" s="282" t="str">
        <f t="shared" si="17"/>
        <v>款</v>
      </c>
      <c r="H355" s="282"/>
    </row>
    <row r="356" s="147" customFormat="1" ht="36" hidden="1" customHeight="1" spans="1:9">
      <c r="A356" s="439">
        <v>2049902</v>
      </c>
      <c r="B356" s="443" t="s">
        <v>312</v>
      </c>
      <c r="C356" s="369">
        <f>VLOOKUP(A356,'[3]02-1'!$A$1:$G$1271,4,FALSE)</f>
        <v>0</v>
      </c>
      <c r="D356" s="369"/>
      <c r="E356" s="444" t="str">
        <f t="shared" si="15"/>
        <v/>
      </c>
      <c r="F356" s="438" t="str">
        <f t="shared" si="16"/>
        <v>否</v>
      </c>
      <c r="G356" s="282" t="str">
        <f t="shared" si="17"/>
        <v>项</v>
      </c>
      <c r="H356" s="149"/>
      <c r="I356" s="275"/>
    </row>
    <row r="357" s="147" customFormat="1" ht="36" hidden="1" customHeight="1" spans="1:9">
      <c r="A357" s="451">
        <v>2049999</v>
      </c>
      <c r="B357" s="443" t="s">
        <v>311</v>
      </c>
      <c r="C357" s="369">
        <f>VLOOKUP(A357,'[3]02-1'!$A$1:$G$1271,4,FALSE)</f>
        <v>0</v>
      </c>
      <c r="D357" s="369"/>
      <c r="E357" s="444" t="str">
        <f t="shared" si="15"/>
        <v/>
      </c>
      <c r="F357" s="438" t="str">
        <f t="shared" si="16"/>
        <v>否</v>
      </c>
      <c r="G357" s="282" t="str">
        <f t="shared" si="17"/>
        <v>项</v>
      </c>
      <c r="H357" s="149"/>
      <c r="I357" s="275"/>
    </row>
    <row r="358" ht="36" customHeight="1" spans="1:8">
      <c r="A358" s="449">
        <v>205</v>
      </c>
      <c r="B358" s="208" t="s">
        <v>55</v>
      </c>
      <c r="C358" s="436">
        <f>SUM(C359,C364,C371,C377,C383,C387,C391,C395,C401,C408)</f>
        <v>75211</v>
      </c>
      <c r="D358" s="436">
        <f>SUM(D359,D364,D371,D377,D383,D387,D391,D395,D401,D408)+1</f>
        <v>72280</v>
      </c>
      <c r="E358" s="441">
        <f t="shared" si="15"/>
        <v>-0.039</v>
      </c>
      <c r="F358" s="438" t="str">
        <f t="shared" si="16"/>
        <v>是</v>
      </c>
      <c r="G358" s="282" t="str">
        <f t="shared" si="17"/>
        <v>类</v>
      </c>
      <c r="H358" s="452">
        <f>D358/C358</f>
        <v>0.961</v>
      </c>
    </row>
    <row r="359" ht="36" customHeight="1" spans="1:8">
      <c r="A359" s="442">
        <v>20501</v>
      </c>
      <c r="B359" s="440" t="s">
        <v>313</v>
      </c>
      <c r="C359" s="436">
        <f>SUM(C360:C363)</f>
        <v>929</v>
      </c>
      <c r="D359" s="436">
        <f>SUM(D360:D363)</f>
        <v>825</v>
      </c>
      <c r="E359" s="441">
        <f t="shared" si="15"/>
        <v>-0.112</v>
      </c>
      <c r="F359" s="438" t="str">
        <f t="shared" si="16"/>
        <v>是</v>
      </c>
      <c r="G359" s="282" t="str">
        <f t="shared" si="17"/>
        <v>款</v>
      </c>
      <c r="H359" s="282"/>
    </row>
    <row r="360" s="147" customFormat="1" ht="36" customHeight="1" spans="1:9">
      <c r="A360" s="442">
        <v>2050101</v>
      </c>
      <c r="B360" s="443" t="s">
        <v>114</v>
      </c>
      <c r="C360" s="369">
        <f>VLOOKUP(A360,'[3]02-1'!$A$1:$G$1271,4,FALSE)</f>
        <v>308</v>
      </c>
      <c r="D360" s="369">
        <v>297</v>
      </c>
      <c r="E360" s="444">
        <f t="shared" si="15"/>
        <v>-0.036</v>
      </c>
      <c r="F360" s="438" t="str">
        <f t="shared" si="16"/>
        <v>是</v>
      </c>
      <c r="G360" s="282" t="str">
        <f t="shared" si="17"/>
        <v>项</v>
      </c>
      <c r="H360" s="149"/>
      <c r="I360" s="275"/>
    </row>
    <row r="361" s="147" customFormat="1" ht="36" hidden="1" customHeight="1" spans="1:9">
      <c r="A361" s="442">
        <v>2050102</v>
      </c>
      <c r="B361" s="443" t="s">
        <v>115</v>
      </c>
      <c r="C361" s="369">
        <f>VLOOKUP(A361,'[3]02-1'!$A$1:$G$1271,4,FALSE)</f>
        <v>0</v>
      </c>
      <c r="D361" s="369"/>
      <c r="E361" s="444" t="str">
        <f t="shared" si="15"/>
        <v/>
      </c>
      <c r="F361" s="438" t="str">
        <f t="shared" si="16"/>
        <v>否</v>
      </c>
      <c r="G361" s="282" t="str">
        <f t="shared" si="17"/>
        <v>项</v>
      </c>
      <c r="H361" s="149"/>
      <c r="I361" s="275"/>
    </row>
    <row r="362" s="147" customFormat="1" ht="36" hidden="1" customHeight="1" spans="1:9">
      <c r="A362" s="442">
        <v>2050103</v>
      </c>
      <c r="B362" s="443" t="s">
        <v>116</v>
      </c>
      <c r="C362" s="369">
        <f>VLOOKUP(A362,'[3]02-1'!$A$1:$G$1271,4,FALSE)</f>
        <v>0</v>
      </c>
      <c r="D362" s="369"/>
      <c r="E362" s="444" t="str">
        <f t="shared" si="15"/>
        <v/>
      </c>
      <c r="F362" s="438" t="str">
        <f t="shared" si="16"/>
        <v>否</v>
      </c>
      <c r="G362" s="282" t="str">
        <f t="shared" si="17"/>
        <v>项</v>
      </c>
      <c r="H362" s="149"/>
      <c r="I362" s="275"/>
    </row>
    <row r="363" s="147" customFormat="1" ht="36" customHeight="1" spans="1:9">
      <c r="A363" s="442">
        <v>2050199</v>
      </c>
      <c r="B363" s="443" t="s">
        <v>314</v>
      </c>
      <c r="C363" s="369">
        <f>VLOOKUP(A363,'[3]02-1'!$A$1:$G$1271,4,FALSE)</f>
        <v>621</v>
      </c>
      <c r="D363" s="369">
        <v>528</v>
      </c>
      <c r="E363" s="444">
        <f t="shared" si="15"/>
        <v>-0.15</v>
      </c>
      <c r="F363" s="438" t="str">
        <f t="shared" si="16"/>
        <v>是</v>
      </c>
      <c r="G363" s="282" t="str">
        <f t="shared" si="17"/>
        <v>项</v>
      </c>
      <c r="H363" s="149"/>
      <c r="I363" s="275"/>
    </row>
    <row r="364" ht="36" customHeight="1" spans="1:8">
      <c r="A364" s="442">
        <v>20502</v>
      </c>
      <c r="B364" s="440" t="s">
        <v>315</v>
      </c>
      <c r="C364" s="436">
        <f>SUM(C365:C370)</f>
        <v>63089</v>
      </c>
      <c r="D364" s="436">
        <f>SUM(D365:D370)+1</f>
        <v>62601</v>
      </c>
      <c r="E364" s="441">
        <f t="shared" si="15"/>
        <v>-0.008</v>
      </c>
      <c r="F364" s="438" t="str">
        <f t="shared" si="16"/>
        <v>是</v>
      </c>
      <c r="G364" s="282" t="str">
        <f t="shared" si="17"/>
        <v>款</v>
      </c>
      <c r="H364" s="282"/>
    </row>
    <row r="365" s="147" customFormat="1" ht="36" customHeight="1" spans="1:9">
      <c r="A365" s="442">
        <v>2050201</v>
      </c>
      <c r="B365" s="443" t="s">
        <v>316</v>
      </c>
      <c r="C365" s="369">
        <f>VLOOKUP(A365,'[3]02-1'!$A$1:$G$1271,4,FALSE)</f>
        <v>6853</v>
      </c>
      <c r="D365" s="369">
        <v>7150</v>
      </c>
      <c r="E365" s="444">
        <f t="shared" si="15"/>
        <v>0.043</v>
      </c>
      <c r="F365" s="438" t="str">
        <f t="shared" si="16"/>
        <v>是</v>
      </c>
      <c r="G365" s="282" t="str">
        <f t="shared" si="17"/>
        <v>项</v>
      </c>
      <c r="H365" s="149"/>
      <c r="I365" s="275"/>
    </row>
    <row r="366" s="147" customFormat="1" ht="36" customHeight="1" spans="1:9">
      <c r="A366" s="442">
        <v>2050202</v>
      </c>
      <c r="B366" s="443" t="s">
        <v>317</v>
      </c>
      <c r="C366" s="369">
        <f>VLOOKUP(A366,'[3]02-1'!$A$1:$G$1271,4,FALSE)</f>
        <v>29208</v>
      </c>
      <c r="D366" s="369">
        <v>32182</v>
      </c>
      <c r="E366" s="444">
        <f t="shared" si="15"/>
        <v>0.102</v>
      </c>
      <c r="F366" s="438" t="str">
        <f t="shared" si="16"/>
        <v>是</v>
      </c>
      <c r="G366" s="282" t="str">
        <f t="shared" si="17"/>
        <v>项</v>
      </c>
      <c r="H366" s="149"/>
      <c r="I366" s="275"/>
    </row>
    <row r="367" s="147" customFormat="1" ht="36" customHeight="1" spans="1:9">
      <c r="A367" s="442">
        <v>2050203</v>
      </c>
      <c r="B367" s="443" t="s">
        <v>318</v>
      </c>
      <c r="C367" s="369">
        <f>VLOOKUP(A367,'[3]02-1'!$A$1:$G$1271,4,FALSE)</f>
        <v>18366</v>
      </c>
      <c r="D367" s="369">
        <v>17666</v>
      </c>
      <c r="E367" s="444">
        <f t="shared" si="15"/>
        <v>-0.038</v>
      </c>
      <c r="F367" s="438" t="str">
        <f t="shared" si="16"/>
        <v>是</v>
      </c>
      <c r="G367" s="282" t="str">
        <f t="shared" si="17"/>
        <v>项</v>
      </c>
      <c r="H367" s="149"/>
      <c r="I367" s="275"/>
    </row>
    <row r="368" s="147" customFormat="1" ht="36" customHeight="1" spans="1:9">
      <c r="A368" s="442">
        <v>2050204</v>
      </c>
      <c r="B368" s="443" t="s">
        <v>319</v>
      </c>
      <c r="C368" s="369">
        <f>VLOOKUP(A368,'[3]02-1'!$A$1:$G$1271,4,FALSE)</f>
        <v>5341</v>
      </c>
      <c r="D368" s="369">
        <v>5523</v>
      </c>
      <c r="E368" s="444">
        <f t="shared" si="15"/>
        <v>0.034</v>
      </c>
      <c r="F368" s="438" t="str">
        <f t="shared" si="16"/>
        <v>是</v>
      </c>
      <c r="G368" s="282" t="str">
        <f t="shared" si="17"/>
        <v>项</v>
      </c>
      <c r="H368" s="149"/>
      <c r="I368" s="275"/>
    </row>
    <row r="369" s="147" customFormat="1" ht="36" hidden="1" customHeight="1" spans="1:9">
      <c r="A369" s="442">
        <v>2050205</v>
      </c>
      <c r="B369" s="443" t="s">
        <v>320</v>
      </c>
      <c r="C369" s="369">
        <f>VLOOKUP(A369,'[3]02-1'!$A$1:$G$1271,4,FALSE)</f>
        <v>0</v>
      </c>
      <c r="D369" s="369"/>
      <c r="E369" s="444" t="str">
        <f t="shared" si="15"/>
        <v/>
      </c>
      <c r="F369" s="438" t="str">
        <f t="shared" si="16"/>
        <v>否</v>
      </c>
      <c r="G369" s="282" t="str">
        <f t="shared" si="17"/>
        <v>项</v>
      </c>
      <c r="H369" s="149"/>
      <c r="I369" s="275"/>
    </row>
    <row r="370" s="147" customFormat="1" ht="36" customHeight="1" spans="1:9">
      <c r="A370" s="442">
        <v>2050299</v>
      </c>
      <c r="B370" s="443" t="s">
        <v>321</v>
      </c>
      <c r="C370" s="369">
        <f>VLOOKUP(A370,'[3]02-1'!$A$1:$G$1271,4,FALSE)</f>
        <v>3321</v>
      </c>
      <c r="D370" s="369">
        <v>79</v>
      </c>
      <c r="E370" s="444">
        <f t="shared" si="15"/>
        <v>-0.976</v>
      </c>
      <c r="F370" s="438" t="str">
        <f t="shared" si="16"/>
        <v>是</v>
      </c>
      <c r="G370" s="282" t="str">
        <f t="shared" si="17"/>
        <v>项</v>
      </c>
      <c r="H370" s="149"/>
      <c r="I370" s="275"/>
    </row>
    <row r="371" ht="36" customHeight="1" spans="1:8">
      <c r="A371" s="442">
        <v>20503</v>
      </c>
      <c r="B371" s="440" t="s">
        <v>322</v>
      </c>
      <c r="C371" s="436">
        <f>SUM(C372:C376)</f>
        <v>5390</v>
      </c>
      <c r="D371" s="436">
        <f>SUM(D372:D376)</f>
        <v>3800</v>
      </c>
      <c r="E371" s="441">
        <f t="shared" si="15"/>
        <v>-0.295</v>
      </c>
      <c r="F371" s="438" t="str">
        <f t="shared" si="16"/>
        <v>是</v>
      </c>
      <c r="G371" s="282" t="str">
        <f t="shared" si="17"/>
        <v>款</v>
      </c>
      <c r="H371" s="282"/>
    </row>
    <row r="372" s="147" customFormat="1" ht="36" hidden="1" customHeight="1" spans="1:9">
      <c r="A372" s="442">
        <v>2050301</v>
      </c>
      <c r="B372" s="443" t="s">
        <v>323</v>
      </c>
      <c r="C372" s="369">
        <f>VLOOKUP(A372,'[3]02-1'!$A$1:$G$1271,4,FALSE)</f>
        <v>0</v>
      </c>
      <c r="D372" s="369"/>
      <c r="E372" s="444" t="str">
        <f t="shared" si="15"/>
        <v/>
      </c>
      <c r="F372" s="438" t="str">
        <f t="shared" si="16"/>
        <v>否</v>
      </c>
      <c r="G372" s="282" t="str">
        <f t="shared" si="17"/>
        <v>项</v>
      </c>
      <c r="H372" s="149"/>
      <c r="I372" s="275"/>
    </row>
    <row r="373" s="147" customFormat="1" ht="36" customHeight="1" spans="1:9">
      <c r="A373" s="442">
        <v>2050302</v>
      </c>
      <c r="B373" s="443" t="s">
        <v>324</v>
      </c>
      <c r="C373" s="369">
        <f>VLOOKUP(A373,'[3]02-1'!$A$1:$G$1271,4,FALSE)</f>
        <v>5390</v>
      </c>
      <c r="D373" s="369">
        <v>3800</v>
      </c>
      <c r="E373" s="444">
        <f t="shared" si="15"/>
        <v>-0.295</v>
      </c>
      <c r="F373" s="438" t="str">
        <f t="shared" si="16"/>
        <v>是</v>
      </c>
      <c r="G373" s="282" t="str">
        <f t="shared" si="17"/>
        <v>项</v>
      </c>
      <c r="H373" s="149"/>
      <c r="I373" s="275"/>
    </row>
    <row r="374" s="147" customFormat="1" ht="36" hidden="1" customHeight="1" spans="1:9">
      <c r="A374" s="442">
        <v>2050303</v>
      </c>
      <c r="B374" s="443" t="s">
        <v>325</v>
      </c>
      <c r="C374" s="369">
        <f>VLOOKUP(A374,'[3]02-1'!$A$1:$G$1271,4,FALSE)</f>
        <v>0</v>
      </c>
      <c r="D374" s="369"/>
      <c r="E374" s="444" t="str">
        <f t="shared" si="15"/>
        <v/>
      </c>
      <c r="F374" s="438" t="str">
        <f t="shared" si="16"/>
        <v>否</v>
      </c>
      <c r="G374" s="282" t="str">
        <f t="shared" si="17"/>
        <v>项</v>
      </c>
      <c r="H374" s="149"/>
      <c r="I374" s="275"/>
    </row>
    <row r="375" s="147" customFormat="1" ht="36" hidden="1" customHeight="1" spans="1:9">
      <c r="A375" s="442">
        <v>2050305</v>
      </c>
      <c r="B375" s="443" t="s">
        <v>326</v>
      </c>
      <c r="C375" s="369">
        <f>VLOOKUP(A375,'[3]02-1'!$A$1:$G$1271,4,FALSE)</f>
        <v>0</v>
      </c>
      <c r="D375" s="369"/>
      <c r="E375" s="444" t="str">
        <f t="shared" si="15"/>
        <v/>
      </c>
      <c r="F375" s="438" t="str">
        <f t="shared" si="16"/>
        <v>否</v>
      </c>
      <c r="G375" s="282" t="str">
        <f t="shared" si="17"/>
        <v>项</v>
      </c>
      <c r="H375" s="149"/>
      <c r="I375" s="275"/>
    </row>
    <row r="376" s="147" customFormat="1" ht="36" hidden="1" customHeight="1" spans="1:9">
      <c r="A376" s="442">
        <v>2050399</v>
      </c>
      <c r="B376" s="443" t="s">
        <v>327</v>
      </c>
      <c r="C376" s="369">
        <f>VLOOKUP(A376,'[3]02-1'!$A$1:$G$1271,4,FALSE)</f>
        <v>0</v>
      </c>
      <c r="D376" s="369"/>
      <c r="E376" s="444" t="str">
        <f t="shared" si="15"/>
        <v/>
      </c>
      <c r="F376" s="438" t="str">
        <f t="shared" si="16"/>
        <v>否</v>
      </c>
      <c r="G376" s="282" t="str">
        <f t="shared" si="17"/>
        <v>项</v>
      </c>
      <c r="H376" s="149"/>
      <c r="I376" s="275"/>
    </row>
    <row r="377" ht="36" hidden="1" customHeight="1" spans="1:8">
      <c r="A377" s="442">
        <v>20504</v>
      </c>
      <c r="B377" s="440" t="s">
        <v>328</v>
      </c>
      <c r="C377" s="448">
        <f>SUM(C378:C382)</f>
        <v>0</v>
      </c>
      <c r="D377" s="448">
        <f>SUM(D378:D382)</f>
        <v>0</v>
      </c>
      <c r="E377" s="444" t="str">
        <f t="shared" si="15"/>
        <v/>
      </c>
      <c r="F377" s="438" t="str">
        <f t="shared" si="16"/>
        <v>否</v>
      </c>
      <c r="G377" s="282" t="str">
        <f t="shared" si="17"/>
        <v>款</v>
      </c>
      <c r="H377" s="282"/>
    </row>
    <row r="378" s="147" customFormat="1" ht="36" hidden="1" customHeight="1" spans="1:9">
      <c r="A378" s="442">
        <v>2050401</v>
      </c>
      <c r="B378" s="443" t="s">
        <v>329</v>
      </c>
      <c r="C378" s="369">
        <f>VLOOKUP(A378,'[3]02-1'!$A$1:$G$1271,4,FALSE)</f>
        <v>0</v>
      </c>
      <c r="D378" s="369"/>
      <c r="E378" s="444" t="str">
        <f t="shared" si="15"/>
        <v/>
      </c>
      <c r="F378" s="438" t="str">
        <f t="shared" si="16"/>
        <v>否</v>
      </c>
      <c r="G378" s="282" t="str">
        <f t="shared" si="17"/>
        <v>项</v>
      </c>
      <c r="H378" s="149"/>
      <c r="I378" s="275"/>
    </row>
    <row r="379" s="147" customFormat="1" ht="36" hidden="1" customHeight="1" spans="1:9">
      <c r="A379" s="442">
        <v>2050402</v>
      </c>
      <c r="B379" s="443" t="s">
        <v>330</v>
      </c>
      <c r="C379" s="369">
        <f>VLOOKUP(A379,'[3]02-1'!$A$1:$G$1271,4,FALSE)</f>
        <v>0</v>
      </c>
      <c r="D379" s="369"/>
      <c r="E379" s="444" t="str">
        <f t="shared" si="15"/>
        <v/>
      </c>
      <c r="F379" s="438" t="str">
        <f t="shared" si="16"/>
        <v>否</v>
      </c>
      <c r="G379" s="282" t="str">
        <f t="shared" si="17"/>
        <v>项</v>
      </c>
      <c r="H379" s="149"/>
      <c r="I379" s="275"/>
    </row>
    <row r="380" s="147" customFormat="1" ht="36" hidden="1" customHeight="1" spans="1:9">
      <c r="A380" s="442">
        <v>2050403</v>
      </c>
      <c r="B380" s="443" t="s">
        <v>331</v>
      </c>
      <c r="C380" s="369">
        <f>VLOOKUP(A380,'[3]02-1'!$A$1:$G$1271,4,FALSE)</f>
        <v>0</v>
      </c>
      <c r="D380" s="369"/>
      <c r="E380" s="444" t="str">
        <f t="shared" si="15"/>
        <v/>
      </c>
      <c r="F380" s="438" t="str">
        <f t="shared" si="16"/>
        <v>否</v>
      </c>
      <c r="G380" s="282" t="str">
        <f t="shared" si="17"/>
        <v>项</v>
      </c>
      <c r="H380" s="149"/>
      <c r="I380" s="275"/>
    </row>
    <row r="381" s="147" customFormat="1" ht="36" hidden="1" customHeight="1" spans="1:9">
      <c r="A381" s="442">
        <v>2050404</v>
      </c>
      <c r="B381" s="443" t="s">
        <v>332</v>
      </c>
      <c r="C381" s="369">
        <f>VLOOKUP(A381,'[3]02-1'!$A$1:$G$1271,4,FALSE)</f>
        <v>0</v>
      </c>
      <c r="D381" s="369"/>
      <c r="E381" s="444" t="str">
        <f t="shared" si="15"/>
        <v/>
      </c>
      <c r="F381" s="438" t="str">
        <f t="shared" si="16"/>
        <v>否</v>
      </c>
      <c r="G381" s="282" t="str">
        <f t="shared" si="17"/>
        <v>项</v>
      </c>
      <c r="H381" s="149"/>
      <c r="I381" s="275"/>
    </row>
    <row r="382" s="147" customFormat="1" ht="36" hidden="1" customHeight="1" spans="1:9">
      <c r="A382" s="442">
        <v>2050499</v>
      </c>
      <c r="B382" s="443" t="s">
        <v>333</v>
      </c>
      <c r="C382" s="369">
        <f>VLOOKUP(A382,'[3]02-1'!$A$1:$G$1271,4,FALSE)</f>
        <v>0</v>
      </c>
      <c r="D382" s="369"/>
      <c r="E382" s="444" t="str">
        <f t="shared" si="15"/>
        <v/>
      </c>
      <c r="F382" s="438" t="str">
        <f t="shared" si="16"/>
        <v>否</v>
      </c>
      <c r="G382" s="282" t="str">
        <f t="shared" si="17"/>
        <v>项</v>
      </c>
      <c r="H382" s="149"/>
      <c r="I382" s="275"/>
    </row>
    <row r="383" ht="36" hidden="1" customHeight="1" spans="1:8">
      <c r="A383" s="442">
        <v>20505</v>
      </c>
      <c r="B383" s="440" t="s">
        <v>334</v>
      </c>
      <c r="C383" s="448">
        <f>SUM(C384:C386)</f>
        <v>0</v>
      </c>
      <c r="D383" s="448">
        <f>SUM(D384:D386)</f>
        <v>0</v>
      </c>
      <c r="E383" s="444" t="str">
        <f t="shared" si="15"/>
        <v/>
      </c>
      <c r="F383" s="438" t="str">
        <f t="shared" si="16"/>
        <v>否</v>
      </c>
      <c r="G383" s="282" t="str">
        <f t="shared" si="17"/>
        <v>款</v>
      </c>
      <c r="H383" s="282"/>
    </row>
    <row r="384" s="147" customFormat="1" ht="36" hidden="1" customHeight="1" spans="1:9">
      <c r="A384" s="442">
        <v>2050501</v>
      </c>
      <c r="B384" s="443" t="s">
        <v>335</v>
      </c>
      <c r="C384" s="369">
        <f>VLOOKUP(A384,'[3]02-1'!$A$1:$G$1271,4,FALSE)</f>
        <v>0</v>
      </c>
      <c r="D384" s="369"/>
      <c r="E384" s="444" t="str">
        <f t="shared" si="15"/>
        <v/>
      </c>
      <c r="F384" s="438" t="str">
        <f t="shared" si="16"/>
        <v>否</v>
      </c>
      <c r="G384" s="282" t="str">
        <f t="shared" si="17"/>
        <v>项</v>
      </c>
      <c r="H384" s="149"/>
      <c r="I384" s="275"/>
    </row>
    <row r="385" s="147" customFormat="1" ht="36" hidden="1" customHeight="1" spans="1:9">
      <c r="A385" s="442">
        <v>2050502</v>
      </c>
      <c r="B385" s="443" t="s">
        <v>336</v>
      </c>
      <c r="C385" s="369">
        <f>VLOOKUP(A385,'[3]02-1'!$A$1:$G$1271,4,FALSE)</f>
        <v>0</v>
      </c>
      <c r="D385" s="369"/>
      <c r="E385" s="444" t="str">
        <f t="shared" si="15"/>
        <v/>
      </c>
      <c r="F385" s="438" t="str">
        <f t="shared" si="16"/>
        <v>否</v>
      </c>
      <c r="G385" s="282" t="str">
        <f t="shared" si="17"/>
        <v>项</v>
      </c>
      <c r="H385" s="149"/>
      <c r="I385" s="275"/>
    </row>
    <row r="386" s="147" customFormat="1" ht="36" hidden="1" customHeight="1" spans="1:9">
      <c r="A386" s="442">
        <v>2050599</v>
      </c>
      <c r="B386" s="443" t="s">
        <v>337</v>
      </c>
      <c r="C386" s="369">
        <f>VLOOKUP(A386,'[3]02-1'!$A$1:$G$1271,4,FALSE)</f>
        <v>0</v>
      </c>
      <c r="D386" s="369"/>
      <c r="E386" s="444" t="str">
        <f t="shared" si="15"/>
        <v/>
      </c>
      <c r="F386" s="438" t="str">
        <f t="shared" si="16"/>
        <v>否</v>
      </c>
      <c r="G386" s="282" t="str">
        <f t="shared" si="17"/>
        <v>项</v>
      </c>
      <c r="H386" s="149"/>
      <c r="I386" s="275"/>
    </row>
    <row r="387" s="424" customFormat="1" ht="36" hidden="1" customHeight="1" spans="1:9">
      <c r="A387" s="442">
        <v>20506</v>
      </c>
      <c r="B387" s="440" t="s">
        <v>338</v>
      </c>
      <c r="C387" s="448">
        <f>SUM(C388:C390)</f>
        <v>0</v>
      </c>
      <c r="D387" s="448">
        <f>SUM(D388:D390)</f>
        <v>0</v>
      </c>
      <c r="E387" s="444" t="str">
        <f t="shared" si="15"/>
        <v/>
      </c>
      <c r="F387" s="438" t="str">
        <f t="shared" si="16"/>
        <v>否</v>
      </c>
      <c r="G387" s="282" t="str">
        <f t="shared" si="17"/>
        <v>款</v>
      </c>
      <c r="H387" s="453"/>
      <c r="I387" s="275"/>
    </row>
    <row r="388" s="147" customFormat="1" ht="36" hidden="1" customHeight="1" spans="1:9">
      <c r="A388" s="442">
        <v>2050601</v>
      </c>
      <c r="B388" s="443" t="s">
        <v>339</v>
      </c>
      <c r="C388" s="369">
        <f>VLOOKUP(A388,'[3]02-1'!$A$1:$G$1271,4,FALSE)</f>
        <v>0</v>
      </c>
      <c r="D388" s="369"/>
      <c r="E388" s="444" t="str">
        <f t="shared" ref="E388:E451" si="18">IFERROR(D388/C388-1,"")</f>
        <v/>
      </c>
      <c r="F388" s="438" t="str">
        <f t="shared" ref="F388:F451" si="19">IF(LEN(A388)=3,"是",IF(B388&lt;&gt;"",IF(SUM(C388:D388)&lt;&gt;0,"是","否"),"是"))</f>
        <v>否</v>
      </c>
      <c r="G388" s="282" t="str">
        <f t="shared" ref="G388:G451" si="20">IF(LEN(A388)=3,"类",IF(LEN(A388)=5,"款","项"))</f>
        <v>项</v>
      </c>
      <c r="H388" s="149"/>
      <c r="I388" s="275"/>
    </row>
    <row r="389" s="147" customFormat="1" ht="36" hidden="1" customHeight="1" spans="1:9">
      <c r="A389" s="442">
        <v>2050602</v>
      </c>
      <c r="B389" s="443" t="s">
        <v>340</v>
      </c>
      <c r="C389" s="369">
        <f>VLOOKUP(A389,'[3]02-1'!$A$1:$G$1271,4,FALSE)</f>
        <v>0</v>
      </c>
      <c r="D389" s="369"/>
      <c r="E389" s="444" t="str">
        <f t="shared" si="18"/>
        <v/>
      </c>
      <c r="F389" s="438" t="str">
        <f t="shared" si="19"/>
        <v>否</v>
      </c>
      <c r="G389" s="282" t="str">
        <f t="shared" si="20"/>
        <v>项</v>
      </c>
      <c r="H389" s="149"/>
      <c r="I389" s="275"/>
    </row>
    <row r="390" s="424" customFormat="1" ht="36" hidden="1" customHeight="1" spans="1:9">
      <c r="A390" s="442">
        <v>2050699</v>
      </c>
      <c r="B390" s="443" t="s">
        <v>341</v>
      </c>
      <c r="C390" s="369">
        <f>VLOOKUP(A390,'[3]02-1'!$A$1:$G$1271,4,FALSE)</f>
        <v>0</v>
      </c>
      <c r="D390" s="369"/>
      <c r="E390" s="444" t="str">
        <f t="shared" si="18"/>
        <v/>
      </c>
      <c r="F390" s="438" t="str">
        <f t="shared" si="19"/>
        <v>否</v>
      </c>
      <c r="G390" s="282" t="str">
        <f t="shared" si="20"/>
        <v>项</v>
      </c>
      <c r="H390" s="453"/>
      <c r="I390" s="275"/>
    </row>
    <row r="391" ht="36" customHeight="1" spans="1:8">
      <c r="A391" s="442">
        <v>20507</v>
      </c>
      <c r="B391" s="440" t="s">
        <v>342</v>
      </c>
      <c r="C391" s="436">
        <f>SUM(C392:C394)</f>
        <v>17</v>
      </c>
      <c r="D391" s="436">
        <f>SUM(D392:D394)</f>
        <v>35</v>
      </c>
      <c r="E391" s="441">
        <f t="shared" si="18"/>
        <v>1.059</v>
      </c>
      <c r="F391" s="438" t="str">
        <f t="shared" si="19"/>
        <v>是</v>
      </c>
      <c r="G391" s="282" t="str">
        <f t="shared" si="20"/>
        <v>款</v>
      </c>
      <c r="H391" s="282"/>
    </row>
    <row r="392" s="147" customFormat="1" ht="36" customHeight="1" spans="1:9">
      <c r="A392" s="442">
        <v>2050701</v>
      </c>
      <c r="B392" s="443" t="s">
        <v>343</v>
      </c>
      <c r="C392" s="369">
        <f>VLOOKUP(A392,'[3]02-1'!$A$1:$G$1271,4,FALSE)</f>
        <v>17</v>
      </c>
      <c r="D392" s="369">
        <v>35</v>
      </c>
      <c r="E392" s="444">
        <f t="shared" si="18"/>
        <v>1.059</v>
      </c>
      <c r="F392" s="438" t="str">
        <f t="shared" si="19"/>
        <v>是</v>
      </c>
      <c r="G392" s="282" t="str">
        <f t="shared" si="20"/>
        <v>项</v>
      </c>
      <c r="H392" s="149"/>
      <c r="I392" s="275"/>
    </row>
    <row r="393" s="147" customFormat="1" ht="36" hidden="1" customHeight="1" spans="1:9">
      <c r="A393" s="442">
        <v>2050702</v>
      </c>
      <c r="B393" s="443" t="s">
        <v>344</v>
      </c>
      <c r="C393" s="369">
        <f>VLOOKUP(A393,'[3]02-1'!$A$1:$G$1271,4,FALSE)</f>
        <v>0</v>
      </c>
      <c r="D393" s="369"/>
      <c r="E393" s="444" t="str">
        <f t="shared" si="18"/>
        <v/>
      </c>
      <c r="F393" s="438" t="str">
        <f t="shared" si="19"/>
        <v>否</v>
      </c>
      <c r="G393" s="282" t="str">
        <f t="shared" si="20"/>
        <v>项</v>
      </c>
      <c r="H393" s="149"/>
      <c r="I393" s="275"/>
    </row>
    <row r="394" s="147" customFormat="1" ht="36" hidden="1" customHeight="1" spans="1:9">
      <c r="A394" s="442">
        <v>2050799</v>
      </c>
      <c r="B394" s="443" t="s">
        <v>345</v>
      </c>
      <c r="C394" s="369">
        <f>VLOOKUP(A394,'[3]02-1'!$A$1:$G$1271,4,FALSE)</f>
        <v>0</v>
      </c>
      <c r="D394" s="369"/>
      <c r="E394" s="444" t="str">
        <f t="shared" si="18"/>
        <v/>
      </c>
      <c r="F394" s="438" t="str">
        <f t="shared" si="19"/>
        <v>否</v>
      </c>
      <c r="G394" s="282" t="str">
        <f t="shared" si="20"/>
        <v>项</v>
      </c>
      <c r="H394" s="149"/>
      <c r="I394" s="275"/>
    </row>
    <row r="395" ht="36" customHeight="1" spans="1:8">
      <c r="A395" s="442">
        <v>20508</v>
      </c>
      <c r="B395" s="440" t="s">
        <v>346</v>
      </c>
      <c r="C395" s="436">
        <f>SUM(C396:C400)</f>
        <v>670</v>
      </c>
      <c r="D395" s="436">
        <f>SUM(D396:D400)</f>
        <v>1005</v>
      </c>
      <c r="E395" s="441">
        <f t="shared" si="18"/>
        <v>0.5</v>
      </c>
      <c r="F395" s="438" t="str">
        <f t="shared" si="19"/>
        <v>是</v>
      </c>
      <c r="G395" s="282" t="str">
        <f t="shared" si="20"/>
        <v>款</v>
      </c>
      <c r="H395" s="282"/>
    </row>
    <row r="396" s="147" customFormat="1" ht="36" customHeight="1" spans="1:9">
      <c r="A396" s="442">
        <v>2050801</v>
      </c>
      <c r="B396" s="443" t="s">
        <v>347</v>
      </c>
      <c r="C396" s="369">
        <f>VLOOKUP(A396,'[3]02-1'!$A$1:$G$1271,4,FALSE)</f>
        <v>186</v>
      </c>
      <c r="D396" s="369">
        <v>153</v>
      </c>
      <c r="E396" s="444">
        <f t="shared" si="18"/>
        <v>-0.177</v>
      </c>
      <c r="F396" s="438" t="str">
        <f t="shared" si="19"/>
        <v>是</v>
      </c>
      <c r="G396" s="282" t="str">
        <f t="shared" si="20"/>
        <v>项</v>
      </c>
      <c r="H396" s="149"/>
      <c r="I396" s="275"/>
    </row>
    <row r="397" s="147" customFormat="1" ht="36" customHeight="1" spans="1:9">
      <c r="A397" s="442">
        <v>2050802</v>
      </c>
      <c r="B397" s="443" t="s">
        <v>348</v>
      </c>
      <c r="C397" s="369">
        <f>VLOOKUP(A397,'[3]02-1'!$A$1:$G$1271,4,FALSE)</f>
        <v>313</v>
      </c>
      <c r="D397" s="369">
        <v>691</v>
      </c>
      <c r="E397" s="444">
        <f t="shared" si="18"/>
        <v>1.208</v>
      </c>
      <c r="F397" s="438" t="str">
        <f t="shared" si="19"/>
        <v>是</v>
      </c>
      <c r="G397" s="282" t="str">
        <f t="shared" si="20"/>
        <v>项</v>
      </c>
      <c r="H397" s="149"/>
      <c r="I397" s="275"/>
    </row>
    <row r="398" s="147" customFormat="1" ht="36" hidden="1" customHeight="1" spans="1:9">
      <c r="A398" s="442">
        <v>2050803</v>
      </c>
      <c r="B398" s="443" t="s">
        <v>349</v>
      </c>
      <c r="C398" s="369">
        <f>VLOOKUP(A398,'[3]02-1'!$A$1:$G$1271,4,FALSE)</f>
        <v>0</v>
      </c>
      <c r="D398" s="369"/>
      <c r="E398" s="444" t="str">
        <f t="shared" si="18"/>
        <v/>
      </c>
      <c r="F398" s="438" t="str">
        <f t="shared" si="19"/>
        <v>否</v>
      </c>
      <c r="G398" s="282" t="str">
        <f t="shared" si="20"/>
        <v>项</v>
      </c>
      <c r="H398" s="149"/>
      <c r="I398" s="275"/>
    </row>
    <row r="399" s="147" customFormat="1" ht="36" hidden="1" customHeight="1" spans="1:9">
      <c r="A399" s="442">
        <v>2050804</v>
      </c>
      <c r="B399" s="443" t="s">
        <v>350</v>
      </c>
      <c r="C399" s="369">
        <f>VLOOKUP(A399,'[3]02-1'!$A$1:$G$1271,4,FALSE)</f>
        <v>0</v>
      </c>
      <c r="D399" s="369"/>
      <c r="E399" s="444" t="str">
        <f t="shared" si="18"/>
        <v/>
      </c>
      <c r="F399" s="438" t="str">
        <f t="shared" si="19"/>
        <v>否</v>
      </c>
      <c r="G399" s="282" t="str">
        <f t="shared" si="20"/>
        <v>项</v>
      </c>
      <c r="H399" s="149"/>
      <c r="I399" s="275"/>
    </row>
    <row r="400" s="147" customFormat="1" ht="36" customHeight="1" spans="1:9">
      <c r="A400" s="442">
        <v>2050899</v>
      </c>
      <c r="B400" s="443" t="s">
        <v>351</v>
      </c>
      <c r="C400" s="369">
        <f>VLOOKUP(A400,'[3]02-1'!$A$1:$G$1271,4,FALSE)</f>
        <v>171</v>
      </c>
      <c r="D400" s="369">
        <v>161</v>
      </c>
      <c r="E400" s="444">
        <f t="shared" si="18"/>
        <v>-0.058</v>
      </c>
      <c r="F400" s="438" t="str">
        <f t="shared" si="19"/>
        <v>是</v>
      </c>
      <c r="G400" s="282" t="str">
        <f t="shared" si="20"/>
        <v>项</v>
      </c>
      <c r="H400" s="149"/>
      <c r="I400" s="275"/>
    </row>
    <row r="401" ht="36" customHeight="1" spans="1:8">
      <c r="A401" s="442">
        <v>20509</v>
      </c>
      <c r="B401" s="440" t="s">
        <v>352</v>
      </c>
      <c r="C401" s="436">
        <f>SUM(C402:C407)</f>
        <v>4985</v>
      </c>
      <c r="D401" s="436">
        <f>SUM(D402:D407)</f>
        <v>3936</v>
      </c>
      <c r="E401" s="441">
        <f t="shared" si="18"/>
        <v>-0.21</v>
      </c>
      <c r="F401" s="438" t="str">
        <f t="shared" si="19"/>
        <v>是</v>
      </c>
      <c r="G401" s="282" t="str">
        <f t="shared" si="20"/>
        <v>款</v>
      </c>
      <c r="H401" s="282"/>
    </row>
    <row r="402" s="147" customFormat="1" ht="36" hidden="1" customHeight="1" spans="1:9">
      <c r="A402" s="442">
        <v>2050901</v>
      </c>
      <c r="B402" s="443" t="s">
        <v>353</v>
      </c>
      <c r="C402" s="369">
        <f>VLOOKUP(A402,'[3]02-1'!$A$1:$G$1271,4,FALSE)</f>
        <v>0</v>
      </c>
      <c r="D402" s="369"/>
      <c r="E402" s="444" t="str">
        <f t="shared" si="18"/>
        <v/>
      </c>
      <c r="F402" s="438" t="str">
        <f t="shared" si="19"/>
        <v>否</v>
      </c>
      <c r="G402" s="282" t="str">
        <f t="shared" si="20"/>
        <v>项</v>
      </c>
      <c r="H402" s="149"/>
      <c r="I402" s="275"/>
    </row>
    <row r="403" s="147" customFormat="1" ht="36" hidden="1" customHeight="1" spans="1:9">
      <c r="A403" s="442">
        <v>2050902</v>
      </c>
      <c r="B403" s="443" t="s">
        <v>354</v>
      </c>
      <c r="C403" s="369">
        <f>VLOOKUP(A403,'[3]02-1'!$A$1:$G$1271,4,FALSE)</f>
        <v>0</v>
      </c>
      <c r="D403" s="369"/>
      <c r="E403" s="444" t="str">
        <f t="shared" si="18"/>
        <v/>
      </c>
      <c r="F403" s="438" t="str">
        <f t="shared" si="19"/>
        <v>否</v>
      </c>
      <c r="G403" s="282" t="str">
        <f t="shared" si="20"/>
        <v>项</v>
      </c>
      <c r="H403" s="149"/>
      <c r="I403" s="275"/>
    </row>
    <row r="404" s="147" customFormat="1" ht="36" hidden="1" customHeight="1" spans="1:9">
      <c r="A404" s="442">
        <v>2050903</v>
      </c>
      <c r="B404" s="443" t="s">
        <v>355</v>
      </c>
      <c r="C404" s="369">
        <f>VLOOKUP(A404,'[3]02-1'!$A$1:$G$1271,4,FALSE)</f>
        <v>0</v>
      </c>
      <c r="D404" s="369"/>
      <c r="E404" s="444" t="str">
        <f t="shared" si="18"/>
        <v/>
      </c>
      <c r="F404" s="438" t="str">
        <f t="shared" si="19"/>
        <v>否</v>
      </c>
      <c r="G404" s="282" t="str">
        <f t="shared" si="20"/>
        <v>项</v>
      </c>
      <c r="H404" s="149"/>
      <c r="I404" s="275"/>
    </row>
    <row r="405" s="147" customFormat="1" ht="36" hidden="1" customHeight="1" spans="1:9">
      <c r="A405" s="442">
        <v>2050904</v>
      </c>
      <c r="B405" s="443" t="s">
        <v>356</v>
      </c>
      <c r="C405" s="369">
        <f>VLOOKUP(A405,'[3]02-1'!$A$1:$G$1271,4,FALSE)</f>
        <v>0</v>
      </c>
      <c r="D405" s="369"/>
      <c r="E405" s="444" t="str">
        <f t="shared" si="18"/>
        <v/>
      </c>
      <c r="F405" s="438" t="str">
        <f t="shared" si="19"/>
        <v>否</v>
      </c>
      <c r="G405" s="282" t="str">
        <f t="shared" si="20"/>
        <v>项</v>
      </c>
      <c r="H405" s="149"/>
      <c r="I405" s="275"/>
    </row>
    <row r="406" s="147" customFormat="1" ht="36" hidden="1" customHeight="1" spans="1:9">
      <c r="A406" s="442">
        <v>2050905</v>
      </c>
      <c r="B406" s="443" t="s">
        <v>357</v>
      </c>
      <c r="C406" s="369">
        <f>VLOOKUP(A406,'[3]02-1'!$A$1:$G$1271,4,FALSE)</f>
        <v>0</v>
      </c>
      <c r="D406" s="369"/>
      <c r="E406" s="444" t="str">
        <f t="shared" si="18"/>
        <v/>
      </c>
      <c r="F406" s="438" t="str">
        <f t="shared" si="19"/>
        <v>否</v>
      </c>
      <c r="G406" s="282" t="str">
        <f t="shared" si="20"/>
        <v>项</v>
      </c>
      <c r="H406" s="149"/>
      <c r="I406" s="275"/>
    </row>
    <row r="407" s="147" customFormat="1" ht="36" customHeight="1" spans="1:9">
      <c r="A407" s="442">
        <v>2050999</v>
      </c>
      <c r="B407" s="443" t="s">
        <v>358</v>
      </c>
      <c r="C407" s="369">
        <f>VLOOKUP(A407,'[3]02-1'!$A$1:$G$1271,4,FALSE)</f>
        <v>4985</v>
      </c>
      <c r="D407" s="369">
        <v>3936</v>
      </c>
      <c r="E407" s="444">
        <f t="shared" si="18"/>
        <v>-0.21</v>
      </c>
      <c r="F407" s="438" t="str">
        <f t="shared" si="19"/>
        <v>是</v>
      </c>
      <c r="G407" s="282" t="str">
        <f t="shared" si="20"/>
        <v>项</v>
      </c>
      <c r="H407" s="149"/>
      <c r="I407" s="275"/>
    </row>
    <row r="408" ht="36" customHeight="1" spans="1:8">
      <c r="A408" s="442">
        <v>20599</v>
      </c>
      <c r="B408" s="440" t="s">
        <v>359</v>
      </c>
      <c r="C408" s="436">
        <f>C409</f>
        <v>131</v>
      </c>
      <c r="D408" s="436">
        <f>D409</f>
        <v>77</v>
      </c>
      <c r="E408" s="441">
        <f t="shared" si="18"/>
        <v>-0.412</v>
      </c>
      <c r="F408" s="438" t="str">
        <f t="shared" si="19"/>
        <v>是</v>
      </c>
      <c r="G408" s="282" t="str">
        <f t="shared" si="20"/>
        <v>款</v>
      </c>
      <c r="H408" s="282"/>
    </row>
    <row r="409" s="147" customFormat="1" ht="36" customHeight="1" spans="1:9">
      <c r="A409" s="454">
        <v>2059999</v>
      </c>
      <c r="B409" s="443" t="s">
        <v>359</v>
      </c>
      <c r="C409" s="369">
        <f>VLOOKUP(A409,'[3]02-1'!$A$1:$G$1271,4,FALSE)</f>
        <v>131</v>
      </c>
      <c r="D409" s="369">
        <v>77</v>
      </c>
      <c r="E409" s="444">
        <f t="shared" si="18"/>
        <v>-0.412</v>
      </c>
      <c r="F409" s="438" t="str">
        <f t="shared" si="19"/>
        <v>是</v>
      </c>
      <c r="G409" s="282" t="str">
        <f t="shared" si="20"/>
        <v>项</v>
      </c>
      <c r="H409" s="149"/>
      <c r="I409" s="275"/>
    </row>
    <row r="410" ht="36" customHeight="1" spans="1:8">
      <c r="A410" s="449">
        <v>206</v>
      </c>
      <c r="B410" s="208" t="s">
        <v>57</v>
      </c>
      <c r="C410" s="436">
        <f>SUM(C411,C416,C425,C431,C436,C441,C446,C453,C457,C461)</f>
        <v>1349</v>
      </c>
      <c r="D410" s="436">
        <f>SUM(D411,D416,D425,D431,D436,D441,D446,D453,D457,D461)-1</f>
        <v>503</v>
      </c>
      <c r="E410" s="441">
        <f t="shared" si="18"/>
        <v>-0.627</v>
      </c>
      <c r="F410" s="438" t="str">
        <f t="shared" si="19"/>
        <v>是</v>
      </c>
      <c r="G410" s="282" t="str">
        <f t="shared" si="20"/>
        <v>类</v>
      </c>
      <c r="H410" s="282"/>
    </row>
    <row r="411" ht="36" customHeight="1" spans="1:8">
      <c r="A411" s="442">
        <v>20601</v>
      </c>
      <c r="B411" s="440" t="s">
        <v>360</v>
      </c>
      <c r="C411" s="436">
        <f>SUM(C412:C415)</f>
        <v>1123</v>
      </c>
      <c r="D411" s="436">
        <f>SUM(D412:D415)</f>
        <v>318</v>
      </c>
      <c r="E411" s="441">
        <f t="shared" si="18"/>
        <v>-0.717</v>
      </c>
      <c r="F411" s="438" t="str">
        <f t="shared" si="19"/>
        <v>是</v>
      </c>
      <c r="G411" s="282" t="str">
        <f t="shared" si="20"/>
        <v>款</v>
      </c>
      <c r="H411" s="282"/>
    </row>
    <row r="412" s="147" customFormat="1" ht="36" customHeight="1" spans="1:9">
      <c r="A412" s="442">
        <v>2060101</v>
      </c>
      <c r="B412" s="443" t="s">
        <v>114</v>
      </c>
      <c r="C412" s="369">
        <f>VLOOKUP(A412,'[3]02-1'!$A$1:$G$1271,4,FALSE)</f>
        <v>151</v>
      </c>
      <c r="D412" s="369">
        <v>147</v>
      </c>
      <c r="E412" s="444">
        <f t="shared" si="18"/>
        <v>-0.026</v>
      </c>
      <c r="F412" s="438" t="str">
        <f t="shared" si="19"/>
        <v>是</v>
      </c>
      <c r="G412" s="282" t="str">
        <f t="shared" si="20"/>
        <v>项</v>
      </c>
      <c r="H412" s="149"/>
      <c r="I412" s="275"/>
    </row>
    <row r="413" s="147" customFormat="1" ht="36" customHeight="1" spans="1:9">
      <c r="A413" s="442">
        <v>2060102</v>
      </c>
      <c r="B413" s="443" t="s">
        <v>115</v>
      </c>
      <c r="C413" s="369">
        <f>VLOOKUP(A413,'[3]02-1'!$A$1:$G$1271,4,FALSE)</f>
        <v>927</v>
      </c>
      <c r="D413" s="369">
        <v>140</v>
      </c>
      <c r="E413" s="444">
        <f t="shared" si="18"/>
        <v>-0.849</v>
      </c>
      <c r="F413" s="438" t="str">
        <f t="shared" si="19"/>
        <v>是</v>
      </c>
      <c r="G413" s="282" t="str">
        <f t="shared" si="20"/>
        <v>项</v>
      </c>
      <c r="H413" s="149"/>
      <c r="I413" s="275"/>
    </row>
    <row r="414" s="147" customFormat="1" ht="36" hidden="1" customHeight="1" spans="1:9">
      <c r="A414" s="442">
        <v>2060103</v>
      </c>
      <c r="B414" s="443" t="s">
        <v>116</v>
      </c>
      <c r="C414" s="369">
        <f>VLOOKUP(A414,'[3]02-1'!$A$1:$G$1271,4,FALSE)</f>
        <v>0</v>
      </c>
      <c r="D414" s="369"/>
      <c r="E414" s="444" t="str">
        <f t="shared" si="18"/>
        <v/>
      </c>
      <c r="F414" s="438" t="str">
        <f t="shared" si="19"/>
        <v>否</v>
      </c>
      <c r="G414" s="282" t="str">
        <f t="shared" si="20"/>
        <v>项</v>
      </c>
      <c r="H414" s="149"/>
      <c r="I414" s="275"/>
    </row>
    <row r="415" s="147" customFormat="1" ht="36" customHeight="1" spans="1:9">
      <c r="A415" s="442">
        <v>2060199</v>
      </c>
      <c r="B415" s="443" t="s">
        <v>361</v>
      </c>
      <c r="C415" s="369">
        <f>VLOOKUP(A415,'[3]02-1'!$A$1:$G$1271,4,FALSE)</f>
        <v>45</v>
      </c>
      <c r="D415" s="369">
        <v>31</v>
      </c>
      <c r="E415" s="444">
        <f t="shared" si="18"/>
        <v>-0.311</v>
      </c>
      <c r="F415" s="438" t="str">
        <f t="shared" si="19"/>
        <v>是</v>
      </c>
      <c r="G415" s="282" t="str">
        <f t="shared" si="20"/>
        <v>项</v>
      </c>
      <c r="H415" s="149"/>
      <c r="I415" s="275"/>
    </row>
    <row r="416" ht="36" hidden="1" customHeight="1" spans="1:8">
      <c r="A416" s="442">
        <v>20602</v>
      </c>
      <c r="B416" s="440" t="s">
        <v>362</v>
      </c>
      <c r="C416" s="436">
        <f>SUM(C417:C424)</f>
        <v>0</v>
      </c>
      <c r="D416" s="436">
        <f>SUM(D417:D424)</f>
        <v>0</v>
      </c>
      <c r="E416" s="441" t="str">
        <f t="shared" si="18"/>
        <v/>
      </c>
      <c r="F416" s="438" t="str">
        <f t="shared" si="19"/>
        <v>否</v>
      </c>
      <c r="G416" s="282" t="str">
        <f t="shared" si="20"/>
        <v>款</v>
      </c>
      <c r="H416" s="282"/>
    </row>
    <row r="417" s="147" customFormat="1" ht="36" hidden="1" customHeight="1" spans="1:9">
      <c r="A417" s="442">
        <v>2060201</v>
      </c>
      <c r="B417" s="443" t="s">
        <v>363</v>
      </c>
      <c r="C417" s="369">
        <f>VLOOKUP(A417,'[3]02-1'!$A$1:$G$1271,4,FALSE)</f>
        <v>0</v>
      </c>
      <c r="D417" s="369"/>
      <c r="E417" s="444" t="str">
        <f t="shared" si="18"/>
        <v/>
      </c>
      <c r="F417" s="438" t="str">
        <f t="shared" si="19"/>
        <v>否</v>
      </c>
      <c r="G417" s="282" t="str">
        <f t="shared" si="20"/>
        <v>项</v>
      </c>
      <c r="H417" s="149"/>
      <c r="I417" s="275"/>
    </row>
    <row r="418" s="147" customFormat="1" ht="36" hidden="1" customHeight="1" spans="1:9">
      <c r="A418" s="442">
        <v>2060203</v>
      </c>
      <c r="B418" s="443" t="s">
        <v>364</v>
      </c>
      <c r="C418" s="369">
        <f>VLOOKUP(A418,'[3]02-1'!$A$1:$G$1271,4,FALSE)</f>
        <v>0</v>
      </c>
      <c r="D418" s="369"/>
      <c r="E418" s="444" t="str">
        <f t="shared" si="18"/>
        <v/>
      </c>
      <c r="F418" s="438" t="str">
        <f t="shared" si="19"/>
        <v>否</v>
      </c>
      <c r="G418" s="282" t="str">
        <f t="shared" si="20"/>
        <v>项</v>
      </c>
      <c r="H418" s="149"/>
      <c r="I418" s="275"/>
    </row>
    <row r="419" s="147" customFormat="1" ht="36" hidden="1" customHeight="1" spans="1:9">
      <c r="A419" s="442">
        <v>2060204</v>
      </c>
      <c r="B419" s="443" t="s">
        <v>365</v>
      </c>
      <c r="C419" s="369">
        <f>VLOOKUP(A419,'[3]02-1'!$A$1:$G$1271,4,FALSE)</f>
        <v>0</v>
      </c>
      <c r="D419" s="369"/>
      <c r="E419" s="444" t="str">
        <f t="shared" si="18"/>
        <v/>
      </c>
      <c r="F419" s="438" t="str">
        <f t="shared" si="19"/>
        <v>否</v>
      </c>
      <c r="G419" s="282" t="str">
        <f t="shared" si="20"/>
        <v>项</v>
      </c>
      <c r="H419" s="149"/>
      <c r="I419" s="275"/>
    </row>
    <row r="420" s="147" customFormat="1" ht="36" hidden="1" customHeight="1" spans="1:9">
      <c r="A420" s="442">
        <v>2060205</v>
      </c>
      <c r="B420" s="443" t="s">
        <v>366</v>
      </c>
      <c r="C420" s="369">
        <f>VLOOKUP(A420,'[3]02-1'!$A$1:$G$1271,4,FALSE)</f>
        <v>0</v>
      </c>
      <c r="D420" s="369"/>
      <c r="E420" s="444" t="str">
        <f t="shared" si="18"/>
        <v/>
      </c>
      <c r="F420" s="438" t="str">
        <f t="shared" si="19"/>
        <v>否</v>
      </c>
      <c r="G420" s="282" t="str">
        <f t="shared" si="20"/>
        <v>项</v>
      </c>
      <c r="H420" s="149"/>
      <c r="I420" s="275"/>
    </row>
    <row r="421" s="147" customFormat="1" ht="36" hidden="1" customHeight="1" spans="1:9">
      <c r="A421" s="442">
        <v>2060206</v>
      </c>
      <c r="B421" s="443" t="s">
        <v>367</v>
      </c>
      <c r="C421" s="369">
        <f>VLOOKUP(A421,'[3]02-1'!$A$1:$G$1271,4,FALSE)</f>
        <v>0</v>
      </c>
      <c r="D421" s="369"/>
      <c r="E421" s="444" t="str">
        <f t="shared" si="18"/>
        <v/>
      </c>
      <c r="F421" s="438" t="str">
        <f t="shared" si="19"/>
        <v>否</v>
      </c>
      <c r="G421" s="282" t="str">
        <f t="shared" si="20"/>
        <v>项</v>
      </c>
      <c r="H421" s="149"/>
      <c r="I421" s="275"/>
    </row>
    <row r="422" s="147" customFormat="1" ht="36" hidden="1" customHeight="1" spans="1:9">
      <c r="A422" s="442">
        <v>2060207</v>
      </c>
      <c r="B422" s="443" t="s">
        <v>368</v>
      </c>
      <c r="C422" s="369">
        <f>VLOOKUP(A422,'[3]02-1'!$A$1:$G$1271,4,FALSE)</f>
        <v>0</v>
      </c>
      <c r="D422" s="369"/>
      <c r="E422" s="444" t="str">
        <f t="shared" si="18"/>
        <v/>
      </c>
      <c r="F422" s="438" t="str">
        <f t="shared" si="19"/>
        <v>否</v>
      </c>
      <c r="G422" s="282" t="str">
        <f t="shared" si="20"/>
        <v>项</v>
      </c>
      <c r="H422" s="149"/>
      <c r="I422" s="275"/>
    </row>
    <row r="423" s="147" customFormat="1" ht="36" hidden="1" customHeight="1" spans="1:9">
      <c r="A423" s="447">
        <v>2060208</v>
      </c>
      <c r="B423" s="455" t="s">
        <v>369</v>
      </c>
      <c r="C423" s="369">
        <f>VLOOKUP(A423,'[3]02-1'!$A$1:$G$1271,4,FALSE)</f>
        <v>0</v>
      </c>
      <c r="D423" s="369"/>
      <c r="E423" s="444" t="str">
        <f t="shared" si="18"/>
        <v/>
      </c>
      <c r="F423" s="438" t="str">
        <f t="shared" si="19"/>
        <v>否</v>
      </c>
      <c r="G423" s="282" t="str">
        <f t="shared" si="20"/>
        <v>项</v>
      </c>
      <c r="H423" s="149"/>
      <c r="I423" s="275"/>
    </row>
    <row r="424" s="147" customFormat="1" ht="36" hidden="1" customHeight="1" spans="1:9">
      <c r="A424" s="442">
        <v>2060299</v>
      </c>
      <c r="B424" s="443" t="s">
        <v>370</v>
      </c>
      <c r="C424" s="369">
        <f>VLOOKUP(A424,'[3]02-1'!$A$1:$G$1271,4,FALSE)</f>
        <v>0</v>
      </c>
      <c r="D424" s="369"/>
      <c r="E424" s="444" t="str">
        <f t="shared" si="18"/>
        <v/>
      </c>
      <c r="F424" s="438" t="str">
        <f t="shared" si="19"/>
        <v>否</v>
      </c>
      <c r="G424" s="282" t="str">
        <f t="shared" si="20"/>
        <v>项</v>
      </c>
      <c r="H424" s="149"/>
      <c r="I424" s="275"/>
    </row>
    <row r="425" ht="36" hidden="1" customHeight="1" spans="1:8">
      <c r="A425" s="442">
        <v>20603</v>
      </c>
      <c r="B425" s="440" t="s">
        <v>371</v>
      </c>
      <c r="C425" s="448">
        <f>SUM(C426:C430)</f>
        <v>0</v>
      </c>
      <c r="D425" s="448">
        <f>SUM(D426:D430)</f>
        <v>0</v>
      </c>
      <c r="E425" s="444" t="str">
        <f t="shared" si="18"/>
        <v/>
      </c>
      <c r="F425" s="438" t="str">
        <f t="shared" si="19"/>
        <v>否</v>
      </c>
      <c r="G425" s="282" t="str">
        <f t="shared" si="20"/>
        <v>款</v>
      </c>
      <c r="H425" s="282"/>
    </row>
    <row r="426" s="147" customFormat="1" ht="36" hidden="1" customHeight="1" spans="1:9">
      <c r="A426" s="442">
        <v>2060301</v>
      </c>
      <c r="B426" s="443" t="s">
        <v>363</v>
      </c>
      <c r="C426" s="369">
        <f>VLOOKUP(A426,'[3]02-1'!$A$1:$G$1271,4,FALSE)</f>
        <v>0</v>
      </c>
      <c r="D426" s="369"/>
      <c r="E426" s="444" t="str">
        <f t="shared" si="18"/>
        <v/>
      </c>
      <c r="F426" s="438" t="str">
        <f t="shared" si="19"/>
        <v>否</v>
      </c>
      <c r="G426" s="282" t="str">
        <f t="shared" si="20"/>
        <v>项</v>
      </c>
      <c r="H426" s="149"/>
      <c r="I426" s="275"/>
    </row>
    <row r="427" s="147" customFormat="1" ht="36" hidden="1" customHeight="1" spans="1:9">
      <c r="A427" s="442">
        <v>2060302</v>
      </c>
      <c r="B427" s="443" t="s">
        <v>372</v>
      </c>
      <c r="C427" s="369">
        <f>VLOOKUP(A427,'[3]02-1'!$A$1:$G$1271,4,FALSE)</f>
        <v>0</v>
      </c>
      <c r="D427" s="369"/>
      <c r="E427" s="444" t="str">
        <f t="shared" si="18"/>
        <v/>
      </c>
      <c r="F427" s="438" t="str">
        <f t="shared" si="19"/>
        <v>否</v>
      </c>
      <c r="G427" s="282" t="str">
        <f t="shared" si="20"/>
        <v>项</v>
      </c>
      <c r="H427" s="149"/>
      <c r="I427" s="275"/>
    </row>
    <row r="428" s="147" customFormat="1" ht="36" hidden="1" customHeight="1" spans="1:9">
      <c r="A428" s="442">
        <v>2060303</v>
      </c>
      <c r="B428" s="443" t="s">
        <v>373</v>
      </c>
      <c r="C428" s="369">
        <f>VLOOKUP(A428,'[3]02-1'!$A$1:$G$1271,4,FALSE)</f>
        <v>0</v>
      </c>
      <c r="D428" s="369"/>
      <c r="E428" s="444" t="str">
        <f t="shared" si="18"/>
        <v/>
      </c>
      <c r="F428" s="438" t="str">
        <f t="shared" si="19"/>
        <v>否</v>
      </c>
      <c r="G428" s="282" t="str">
        <f t="shared" si="20"/>
        <v>项</v>
      </c>
      <c r="H428" s="149"/>
      <c r="I428" s="275"/>
    </row>
    <row r="429" s="147" customFormat="1" ht="36" hidden="1" customHeight="1" spans="1:9">
      <c r="A429" s="442">
        <v>2060304</v>
      </c>
      <c r="B429" s="443" t="s">
        <v>374</v>
      </c>
      <c r="C429" s="369">
        <f>VLOOKUP(A429,'[3]02-1'!$A$1:$G$1271,4,FALSE)</f>
        <v>0</v>
      </c>
      <c r="D429" s="369"/>
      <c r="E429" s="444" t="str">
        <f t="shared" si="18"/>
        <v/>
      </c>
      <c r="F429" s="438" t="str">
        <f t="shared" si="19"/>
        <v>否</v>
      </c>
      <c r="G429" s="282" t="str">
        <f t="shared" si="20"/>
        <v>项</v>
      </c>
      <c r="H429" s="149"/>
      <c r="I429" s="275"/>
    </row>
    <row r="430" s="147" customFormat="1" ht="36" hidden="1" customHeight="1" spans="1:9">
      <c r="A430" s="442">
        <v>2060399</v>
      </c>
      <c r="B430" s="443" t="s">
        <v>375</v>
      </c>
      <c r="C430" s="369">
        <f>VLOOKUP(A430,'[3]02-1'!$A$1:$G$1271,4,FALSE)</f>
        <v>0</v>
      </c>
      <c r="D430" s="369"/>
      <c r="E430" s="444" t="str">
        <f t="shared" si="18"/>
        <v/>
      </c>
      <c r="F430" s="438" t="str">
        <f t="shared" si="19"/>
        <v>否</v>
      </c>
      <c r="G430" s="282" t="str">
        <f t="shared" si="20"/>
        <v>项</v>
      </c>
      <c r="H430" s="149"/>
      <c r="I430" s="275"/>
    </row>
    <row r="431" ht="36" hidden="1" customHeight="1" spans="1:8">
      <c r="A431" s="442">
        <v>20604</v>
      </c>
      <c r="B431" s="440" t="s">
        <v>376</v>
      </c>
      <c r="C431" s="436">
        <f>SUM(C432:C435)</f>
        <v>0</v>
      </c>
      <c r="D431" s="436">
        <f>SUM(D432:D435)</f>
        <v>0</v>
      </c>
      <c r="E431" s="441" t="str">
        <f t="shared" si="18"/>
        <v/>
      </c>
      <c r="F431" s="438" t="str">
        <f t="shared" si="19"/>
        <v>否</v>
      </c>
      <c r="G431" s="282" t="str">
        <f t="shared" si="20"/>
        <v>款</v>
      </c>
      <c r="H431" s="282"/>
    </row>
    <row r="432" s="147" customFormat="1" ht="36" hidden="1" customHeight="1" spans="1:9">
      <c r="A432" s="442">
        <v>2060401</v>
      </c>
      <c r="B432" s="443" t="s">
        <v>363</v>
      </c>
      <c r="C432" s="369">
        <f>VLOOKUP(A432,'[3]02-1'!$A$1:$G$1271,4,FALSE)</f>
        <v>0</v>
      </c>
      <c r="D432" s="369"/>
      <c r="E432" s="444" t="str">
        <f t="shared" si="18"/>
        <v/>
      </c>
      <c r="F432" s="438" t="str">
        <f t="shared" si="19"/>
        <v>否</v>
      </c>
      <c r="G432" s="282" t="str">
        <f t="shared" si="20"/>
        <v>项</v>
      </c>
      <c r="H432" s="149"/>
      <c r="I432" s="275"/>
    </row>
    <row r="433" s="147" customFormat="1" ht="36" hidden="1" customHeight="1" spans="1:9">
      <c r="A433" s="442">
        <v>2060404</v>
      </c>
      <c r="B433" s="443" t="s">
        <v>377</v>
      </c>
      <c r="C433" s="369">
        <f>VLOOKUP(A433,'[3]02-1'!$A$1:$G$1271,4,FALSE)</f>
        <v>0</v>
      </c>
      <c r="D433" s="369"/>
      <c r="E433" s="444" t="str">
        <f t="shared" si="18"/>
        <v/>
      </c>
      <c r="F433" s="438" t="str">
        <f t="shared" si="19"/>
        <v>否</v>
      </c>
      <c r="G433" s="282" t="str">
        <f t="shared" si="20"/>
        <v>项</v>
      </c>
      <c r="H433" s="149"/>
      <c r="I433" s="275"/>
    </row>
    <row r="434" s="147" customFormat="1" ht="36" hidden="1" customHeight="1" spans="1:9">
      <c r="A434" s="456">
        <v>2060405</v>
      </c>
      <c r="B434" s="443" t="s">
        <v>378</v>
      </c>
      <c r="C434" s="369">
        <f>VLOOKUP(A434,'[3]02-1'!$A$1:$G$1271,4,FALSE)</f>
        <v>0</v>
      </c>
      <c r="D434" s="369"/>
      <c r="E434" s="444" t="str">
        <f t="shared" si="18"/>
        <v/>
      </c>
      <c r="F434" s="438" t="str">
        <f t="shared" si="19"/>
        <v>否</v>
      </c>
      <c r="G434" s="282" t="str">
        <f t="shared" si="20"/>
        <v>项</v>
      </c>
      <c r="H434" s="149"/>
      <c r="I434" s="275"/>
    </row>
    <row r="435" s="147" customFormat="1" ht="36" hidden="1" customHeight="1" spans="1:9">
      <c r="A435" s="442">
        <v>2060499</v>
      </c>
      <c r="B435" s="443" t="s">
        <v>379</v>
      </c>
      <c r="C435" s="369">
        <f>VLOOKUP(A435,'[3]02-1'!$A$1:$G$1271,4,FALSE)</f>
        <v>0</v>
      </c>
      <c r="D435" s="369"/>
      <c r="E435" s="444" t="str">
        <f t="shared" si="18"/>
        <v/>
      </c>
      <c r="F435" s="438" t="str">
        <f t="shared" si="19"/>
        <v>否</v>
      </c>
      <c r="G435" s="282" t="str">
        <f t="shared" si="20"/>
        <v>项</v>
      </c>
      <c r="H435" s="149"/>
      <c r="I435" s="275"/>
    </row>
    <row r="436" ht="36" hidden="1" customHeight="1" spans="1:8">
      <c r="A436" s="442">
        <v>20605</v>
      </c>
      <c r="B436" s="440" t="s">
        <v>380</v>
      </c>
      <c r="C436" s="436">
        <f>SUM(C437:C440)</f>
        <v>0</v>
      </c>
      <c r="D436" s="436">
        <f>SUM(D437:D440)</f>
        <v>0</v>
      </c>
      <c r="E436" s="441" t="str">
        <f t="shared" si="18"/>
        <v/>
      </c>
      <c r="F436" s="438" t="str">
        <f t="shared" si="19"/>
        <v>否</v>
      </c>
      <c r="G436" s="282" t="str">
        <f t="shared" si="20"/>
        <v>款</v>
      </c>
      <c r="H436" s="282"/>
    </row>
    <row r="437" s="147" customFormat="1" ht="36" hidden="1" customHeight="1" spans="1:9">
      <c r="A437" s="442">
        <v>2060501</v>
      </c>
      <c r="B437" s="443" t="s">
        <v>363</v>
      </c>
      <c r="C437" s="369">
        <f>VLOOKUP(A437,'[3]02-1'!$A$1:$G$1271,4,FALSE)</f>
        <v>0</v>
      </c>
      <c r="D437" s="369"/>
      <c r="E437" s="444" t="str">
        <f t="shared" si="18"/>
        <v/>
      </c>
      <c r="F437" s="438" t="str">
        <f t="shared" si="19"/>
        <v>否</v>
      </c>
      <c r="G437" s="282" t="str">
        <f t="shared" si="20"/>
        <v>项</v>
      </c>
      <c r="H437" s="149"/>
      <c r="I437" s="275"/>
    </row>
    <row r="438" s="147" customFormat="1" ht="36" hidden="1" customHeight="1" spans="1:9">
      <c r="A438" s="442">
        <v>2060502</v>
      </c>
      <c r="B438" s="443" t="s">
        <v>381</v>
      </c>
      <c r="C438" s="369">
        <f>VLOOKUP(A438,'[3]02-1'!$A$1:$G$1271,4,FALSE)</f>
        <v>0</v>
      </c>
      <c r="D438" s="369"/>
      <c r="E438" s="444" t="str">
        <f t="shared" si="18"/>
        <v/>
      </c>
      <c r="F438" s="438" t="str">
        <f t="shared" si="19"/>
        <v>否</v>
      </c>
      <c r="G438" s="282" t="str">
        <f t="shared" si="20"/>
        <v>项</v>
      </c>
      <c r="H438" s="149"/>
      <c r="I438" s="275"/>
    </row>
    <row r="439" s="147" customFormat="1" ht="36" hidden="1" customHeight="1" spans="1:9">
      <c r="A439" s="442">
        <v>2060503</v>
      </c>
      <c r="B439" s="443" t="s">
        <v>382</v>
      </c>
      <c r="C439" s="369">
        <f>VLOOKUP(A439,'[3]02-1'!$A$1:$G$1271,4,FALSE)</f>
        <v>0</v>
      </c>
      <c r="D439" s="369"/>
      <c r="E439" s="444" t="str">
        <f t="shared" si="18"/>
        <v/>
      </c>
      <c r="F439" s="438" t="str">
        <f t="shared" si="19"/>
        <v>否</v>
      </c>
      <c r="G439" s="282" t="str">
        <f t="shared" si="20"/>
        <v>项</v>
      </c>
      <c r="H439" s="149"/>
      <c r="I439" s="275"/>
    </row>
    <row r="440" s="147" customFormat="1" ht="36" hidden="1" customHeight="1" spans="1:9">
      <c r="A440" s="442">
        <v>2060599</v>
      </c>
      <c r="B440" s="443" t="s">
        <v>383</v>
      </c>
      <c r="C440" s="369">
        <f>VLOOKUP(A440,'[3]02-1'!$A$1:$G$1271,4,FALSE)</f>
        <v>0</v>
      </c>
      <c r="D440" s="369"/>
      <c r="E440" s="444" t="str">
        <f t="shared" si="18"/>
        <v/>
      </c>
      <c r="F440" s="438" t="str">
        <f t="shared" si="19"/>
        <v>否</v>
      </c>
      <c r="G440" s="282" t="str">
        <f t="shared" si="20"/>
        <v>项</v>
      </c>
      <c r="H440" s="149"/>
      <c r="I440" s="275"/>
    </row>
    <row r="441" ht="36" hidden="1" customHeight="1" spans="1:8">
      <c r="A441" s="442">
        <v>20606</v>
      </c>
      <c r="B441" s="440" t="s">
        <v>384</v>
      </c>
      <c r="C441" s="448">
        <f>SUM(C442:C445)</f>
        <v>0</v>
      </c>
      <c r="D441" s="448">
        <f>SUM(D442:D445)</f>
        <v>0</v>
      </c>
      <c r="E441" s="444" t="str">
        <f t="shared" si="18"/>
        <v/>
      </c>
      <c r="F441" s="438" t="str">
        <f t="shared" si="19"/>
        <v>否</v>
      </c>
      <c r="G441" s="282" t="str">
        <f t="shared" si="20"/>
        <v>款</v>
      </c>
      <c r="H441" s="282"/>
    </row>
    <row r="442" s="147" customFormat="1" ht="36" hidden="1" customHeight="1" spans="1:9">
      <c r="A442" s="442">
        <v>2060601</v>
      </c>
      <c r="B442" s="443" t="s">
        <v>385</v>
      </c>
      <c r="C442" s="369">
        <f>VLOOKUP(A442,'[3]02-1'!$A$1:$G$1271,4,FALSE)</f>
        <v>0</v>
      </c>
      <c r="D442" s="369"/>
      <c r="E442" s="444" t="str">
        <f t="shared" si="18"/>
        <v/>
      </c>
      <c r="F442" s="438" t="str">
        <f t="shared" si="19"/>
        <v>否</v>
      </c>
      <c r="G442" s="282" t="str">
        <f t="shared" si="20"/>
        <v>项</v>
      </c>
      <c r="H442" s="149"/>
      <c r="I442" s="275"/>
    </row>
    <row r="443" s="147" customFormat="1" ht="36" hidden="1" customHeight="1" spans="1:9">
      <c r="A443" s="442">
        <v>2060602</v>
      </c>
      <c r="B443" s="443" t="s">
        <v>386</v>
      </c>
      <c r="C443" s="369">
        <f>VLOOKUP(A443,'[3]02-1'!$A$1:$G$1271,4,FALSE)</f>
        <v>0</v>
      </c>
      <c r="D443" s="369"/>
      <c r="E443" s="444" t="str">
        <f t="shared" si="18"/>
        <v/>
      </c>
      <c r="F443" s="438" t="str">
        <f t="shared" si="19"/>
        <v>否</v>
      </c>
      <c r="G443" s="282" t="str">
        <f t="shared" si="20"/>
        <v>项</v>
      </c>
      <c r="H443" s="149"/>
      <c r="I443" s="275"/>
    </row>
    <row r="444" s="147" customFormat="1" ht="36" hidden="1" customHeight="1" spans="1:9">
      <c r="A444" s="442">
        <v>2060603</v>
      </c>
      <c r="B444" s="443" t="s">
        <v>387</v>
      </c>
      <c r="C444" s="369">
        <f>VLOOKUP(A444,'[3]02-1'!$A$1:$G$1271,4,FALSE)</f>
        <v>0</v>
      </c>
      <c r="D444" s="369"/>
      <c r="E444" s="444" t="str">
        <f t="shared" si="18"/>
        <v/>
      </c>
      <c r="F444" s="438" t="str">
        <f t="shared" si="19"/>
        <v>否</v>
      </c>
      <c r="G444" s="282" t="str">
        <f t="shared" si="20"/>
        <v>项</v>
      </c>
      <c r="H444" s="149"/>
      <c r="I444" s="275"/>
    </row>
    <row r="445" s="147" customFormat="1" ht="36" hidden="1" customHeight="1" spans="1:9">
      <c r="A445" s="442">
        <v>2060699</v>
      </c>
      <c r="B445" s="443" t="s">
        <v>388</v>
      </c>
      <c r="C445" s="369">
        <f>VLOOKUP(A445,'[3]02-1'!$A$1:$G$1271,4,FALSE)</f>
        <v>0</v>
      </c>
      <c r="D445" s="369"/>
      <c r="E445" s="444" t="str">
        <f t="shared" si="18"/>
        <v/>
      </c>
      <c r="F445" s="438" t="str">
        <f t="shared" si="19"/>
        <v>否</v>
      </c>
      <c r="G445" s="282" t="str">
        <f t="shared" si="20"/>
        <v>项</v>
      </c>
      <c r="H445" s="149"/>
      <c r="I445" s="275"/>
    </row>
    <row r="446" ht="36" customHeight="1" spans="1:8">
      <c r="A446" s="442">
        <v>20607</v>
      </c>
      <c r="B446" s="440" t="s">
        <v>389</v>
      </c>
      <c r="C446" s="436">
        <f>SUM(C447:C452)</f>
        <v>226</v>
      </c>
      <c r="D446" s="436">
        <f>SUM(D447:D452)</f>
        <v>186</v>
      </c>
      <c r="E446" s="441">
        <f t="shared" si="18"/>
        <v>-0.177</v>
      </c>
      <c r="F446" s="438" t="str">
        <f t="shared" si="19"/>
        <v>是</v>
      </c>
      <c r="G446" s="282" t="str">
        <f t="shared" si="20"/>
        <v>款</v>
      </c>
      <c r="H446" s="282"/>
    </row>
    <row r="447" s="147" customFormat="1" ht="36" customHeight="1" spans="1:9">
      <c r="A447" s="442">
        <v>2060701</v>
      </c>
      <c r="B447" s="443" t="s">
        <v>363</v>
      </c>
      <c r="C447" s="369">
        <f>VLOOKUP(A447,'[3]02-1'!$A$1:$G$1271,4,FALSE)</f>
        <v>226</v>
      </c>
      <c r="D447" s="369">
        <v>186</v>
      </c>
      <c r="E447" s="444">
        <f t="shared" si="18"/>
        <v>-0.177</v>
      </c>
      <c r="F447" s="438" t="str">
        <f t="shared" si="19"/>
        <v>是</v>
      </c>
      <c r="G447" s="282" t="str">
        <f t="shared" si="20"/>
        <v>项</v>
      </c>
      <c r="H447" s="149"/>
      <c r="I447" s="275"/>
    </row>
    <row r="448" s="147" customFormat="1" ht="36" hidden="1" customHeight="1" spans="1:9">
      <c r="A448" s="442">
        <v>2060702</v>
      </c>
      <c r="B448" s="443" t="s">
        <v>390</v>
      </c>
      <c r="C448" s="369">
        <f>VLOOKUP(A448,'[3]02-1'!$A$1:$G$1271,4,FALSE)</f>
        <v>0</v>
      </c>
      <c r="D448" s="369"/>
      <c r="E448" s="444" t="str">
        <f t="shared" si="18"/>
        <v/>
      </c>
      <c r="F448" s="438" t="str">
        <f t="shared" si="19"/>
        <v>否</v>
      </c>
      <c r="G448" s="282" t="str">
        <f t="shared" si="20"/>
        <v>项</v>
      </c>
      <c r="H448" s="149"/>
      <c r="I448" s="275"/>
    </row>
    <row r="449" s="147" customFormat="1" ht="36" hidden="1" customHeight="1" spans="1:9">
      <c r="A449" s="442">
        <v>2060703</v>
      </c>
      <c r="B449" s="443" t="s">
        <v>391</v>
      </c>
      <c r="C449" s="369">
        <f>VLOOKUP(A449,'[3]02-1'!$A$1:$G$1271,4,FALSE)</f>
        <v>0</v>
      </c>
      <c r="D449" s="369"/>
      <c r="E449" s="444" t="str">
        <f t="shared" si="18"/>
        <v/>
      </c>
      <c r="F449" s="438" t="str">
        <f t="shared" si="19"/>
        <v>否</v>
      </c>
      <c r="G449" s="282" t="str">
        <f t="shared" si="20"/>
        <v>项</v>
      </c>
      <c r="H449" s="149"/>
      <c r="I449" s="275"/>
    </row>
    <row r="450" s="147" customFormat="1" ht="36" hidden="1" customHeight="1" spans="1:9">
      <c r="A450" s="442">
        <v>2060704</v>
      </c>
      <c r="B450" s="443" t="s">
        <v>392</v>
      </c>
      <c r="C450" s="369">
        <f>VLOOKUP(A450,'[3]02-1'!$A$1:$G$1271,4,FALSE)</f>
        <v>0</v>
      </c>
      <c r="D450" s="369"/>
      <c r="E450" s="444" t="str">
        <f t="shared" si="18"/>
        <v/>
      </c>
      <c r="F450" s="438" t="str">
        <f t="shared" si="19"/>
        <v>否</v>
      </c>
      <c r="G450" s="282" t="str">
        <f t="shared" si="20"/>
        <v>项</v>
      </c>
      <c r="H450" s="149"/>
      <c r="I450" s="275"/>
    </row>
    <row r="451" s="147" customFormat="1" ht="36" hidden="1" customHeight="1" spans="1:9">
      <c r="A451" s="442">
        <v>2060705</v>
      </c>
      <c r="B451" s="443" t="s">
        <v>393</v>
      </c>
      <c r="C451" s="369">
        <f>VLOOKUP(A451,'[3]02-1'!$A$1:$G$1271,4,FALSE)</f>
        <v>0</v>
      </c>
      <c r="D451" s="369"/>
      <c r="E451" s="444" t="str">
        <f t="shared" si="18"/>
        <v/>
      </c>
      <c r="F451" s="438" t="str">
        <f t="shared" si="19"/>
        <v>否</v>
      </c>
      <c r="G451" s="282" t="str">
        <f t="shared" si="20"/>
        <v>项</v>
      </c>
      <c r="H451" s="149"/>
      <c r="I451" s="275"/>
    </row>
    <row r="452" s="147" customFormat="1" ht="36" hidden="1" customHeight="1" spans="1:9">
      <c r="A452" s="442">
        <v>2060799</v>
      </c>
      <c r="B452" s="443" t="s">
        <v>394</v>
      </c>
      <c r="C452" s="369">
        <f>VLOOKUP(A452,'[3]02-1'!$A$1:$G$1271,4,FALSE)</f>
        <v>0</v>
      </c>
      <c r="D452" s="369"/>
      <c r="E452" s="444" t="str">
        <f t="shared" ref="E452:E515" si="21">IFERROR(D452/C452-1,"")</f>
        <v/>
      </c>
      <c r="F452" s="438" t="str">
        <f t="shared" ref="F452:F515" si="22">IF(LEN(A452)=3,"是",IF(B452&lt;&gt;"",IF(SUM(C452:D452)&lt;&gt;0,"是","否"),"是"))</f>
        <v>否</v>
      </c>
      <c r="G452" s="282" t="str">
        <f t="shared" ref="G452:G515" si="23">IF(LEN(A452)=3,"类",IF(LEN(A452)=5,"款","项"))</f>
        <v>项</v>
      </c>
      <c r="H452" s="149"/>
      <c r="I452" s="275"/>
    </row>
    <row r="453" ht="36" hidden="1" customHeight="1" spans="1:8">
      <c r="A453" s="442">
        <v>20608</v>
      </c>
      <c r="B453" s="440" t="s">
        <v>395</v>
      </c>
      <c r="C453" s="448">
        <f>SUM(C454:C456)</f>
        <v>0</v>
      </c>
      <c r="D453" s="448">
        <f>SUM(D454:D456)</f>
        <v>0</v>
      </c>
      <c r="E453" s="444" t="str">
        <f t="shared" si="21"/>
        <v/>
      </c>
      <c r="F453" s="438" t="str">
        <f t="shared" si="22"/>
        <v>否</v>
      </c>
      <c r="G453" s="282" t="str">
        <f t="shared" si="23"/>
        <v>款</v>
      </c>
      <c r="H453" s="282"/>
    </row>
    <row r="454" s="147" customFormat="1" ht="36" hidden="1" customHeight="1" spans="1:9">
      <c r="A454" s="442">
        <v>2060801</v>
      </c>
      <c r="B454" s="443" t="s">
        <v>396</v>
      </c>
      <c r="C454" s="369">
        <f>VLOOKUP(A454,'[3]02-1'!$A$1:$G$1271,4,FALSE)</f>
        <v>0</v>
      </c>
      <c r="D454" s="369"/>
      <c r="E454" s="444" t="str">
        <f t="shared" si="21"/>
        <v/>
      </c>
      <c r="F454" s="438" t="str">
        <f t="shared" si="22"/>
        <v>否</v>
      </c>
      <c r="G454" s="282" t="str">
        <f t="shared" si="23"/>
        <v>项</v>
      </c>
      <c r="H454" s="149"/>
      <c r="I454" s="275"/>
    </row>
    <row r="455" s="147" customFormat="1" ht="36" hidden="1" customHeight="1" spans="1:9">
      <c r="A455" s="442">
        <v>2060802</v>
      </c>
      <c r="B455" s="443" t="s">
        <v>397</v>
      </c>
      <c r="C455" s="369">
        <f>VLOOKUP(A455,'[3]02-1'!$A$1:$G$1271,4,FALSE)</f>
        <v>0</v>
      </c>
      <c r="D455" s="369"/>
      <c r="E455" s="444" t="str">
        <f t="shared" si="21"/>
        <v/>
      </c>
      <c r="F455" s="438" t="str">
        <f t="shared" si="22"/>
        <v>否</v>
      </c>
      <c r="G455" s="282" t="str">
        <f t="shared" si="23"/>
        <v>项</v>
      </c>
      <c r="H455" s="149"/>
      <c r="I455" s="275"/>
    </row>
    <row r="456" s="147" customFormat="1" ht="36" hidden="1" customHeight="1" spans="1:9">
      <c r="A456" s="442">
        <v>2060899</v>
      </c>
      <c r="B456" s="443" t="s">
        <v>398</v>
      </c>
      <c r="C456" s="369">
        <f>VLOOKUP(A456,'[3]02-1'!$A$1:$G$1271,4,FALSE)</f>
        <v>0</v>
      </c>
      <c r="D456" s="369"/>
      <c r="E456" s="444" t="str">
        <f t="shared" si="21"/>
        <v/>
      </c>
      <c r="F456" s="438" t="str">
        <f t="shared" si="22"/>
        <v>否</v>
      </c>
      <c r="G456" s="282" t="str">
        <f t="shared" si="23"/>
        <v>项</v>
      </c>
      <c r="H456" s="149"/>
      <c r="I456" s="275"/>
    </row>
    <row r="457" ht="36" hidden="1" customHeight="1" spans="1:8">
      <c r="A457" s="442">
        <v>20609</v>
      </c>
      <c r="B457" s="440" t="s">
        <v>399</v>
      </c>
      <c r="C457" s="448">
        <f>SUM(C458:C460)</f>
        <v>0</v>
      </c>
      <c r="D457" s="448">
        <f>SUM(D458:D460)</f>
        <v>0</v>
      </c>
      <c r="E457" s="444" t="str">
        <f t="shared" si="21"/>
        <v/>
      </c>
      <c r="F457" s="438" t="str">
        <f t="shared" si="22"/>
        <v>否</v>
      </c>
      <c r="G457" s="282" t="str">
        <f t="shared" si="23"/>
        <v>款</v>
      </c>
      <c r="H457" s="282"/>
    </row>
    <row r="458" s="147" customFormat="1" ht="36" hidden="1" customHeight="1" spans="1:9">
      <c r="A458" s="442">
        <v>2060901</v>
      </c>
      <c r="B458" s="443" t="s">
        <v>400</v>
      </c>
      <c r="C458" s="369">
        <f>VLOOKUP(A458,'[3]02-1'!$A$1:$G$1271,4,FALSE)</f>
        <v>0</v>
      </c>
      <c r="D458" s="369"/>
      <c r="E458" s="444" t="str">
        <f t="shared" si="21"/>
        <v/>
      </c>
      <c r="F458" s="438" t="str">
        <f t="shared" si="22"/>
        <v>否</v>
      </c>
      <c r="G458" s="282" t="str">
        <f t="shared" si="23"/>
        <v>项</v>
      </c>
      <c r="H458" s="149"/>
      <c r="I458" s="275"/>
    </row>
    <row r="459" s="147" customFormat="1" ht="36" hidden="1" customHeight="1" spans="1:9">
      <c r="A459" s="442">
        <v>2060902</v>
      </c>
      <c r="B459" s="443" t="s">
        <v>401</v>
      </c>
      <c r="C459" s="369">
        <f>VLOOKUP(A459,'[3]02-1'!$A$1:$G$1271,4,FALSE)</f>
        <v>0</v>
      </c>
      <c r="D459" s="369"/>
      <c r="E459" s="444" t="str">
        <f t="shared" si="21"/>
        <v/>
      </c>
      <c r="F459" s="438" t="str">
        <f t="shared" si="22"/>
        <v>否</v>
      </c>
      <c r="G459" s="282" t="str">
        <f t="shared" si="23"/>
        <v>项</v>
      </c>
      <c r="H459" s="149"/>
      <c r="I459" s="275"/>
    </row>
    <row r="460" s="147" customFormat="1" ht="36" hidden="1" customHeight="1" spans="1:9">
      <c r="A460" s="442">
        <v>2060999</v>
      </c>
      <c r="B460" s="443" t="s">
        <v>402</v>
      </c>
      <c r="C460" s="369">
        <f>VLOOKUP(A460,'[3]02-1'!$A$1:$G$1271,4,FALSE)</f>
        <v>0</v>
      </c>
      <c r="D460" s="369"/>
      <c r="E460" s="444" t="str">
        <f t="shared" si="21"/>
        <v/>
      </c>
      <c r="F460" s="438" t="str">
        <f t="shared" si="22"/>
        <v>否</v>
      </c>
      <c r="G460" s="282" t="str">
        <f t="shared" si="23"/>
        <v>项</v>
      </c>
      <c r="H460" s="149"/>
      <c r="I460" s="275"/>
    </row>
    <row r="461" ht="36" hidden="1" customHeight="1" spans="1:8">
      <c r="A461" s="442">
        <v>20699</v>
      </c>
      <c r="B461" s="440" t="s">
        <v>403</v>
      </c>
      <c r="C461" s="436">
        <f>SUM(C462:C465)</f>
        <v>0</v>
      </c>
      <c r="D461" s="436">
        <f>SUM(D462:D465)</f>
        <v>0</v>
      </c>
      <c r="E461" s="441" t="str">
        <f t="shared" si="21"/>
        <v/>
      </c>
      <c r="F461" s="438" t="str">
        <f t="shared" si="22"/>
        <v>否</v>
      </c>
      <c r="G461" s="282" t="str">
        <f t="shared" si="23"/>
        <v>款</v>
      </c>
      <c r="H461" s="282"/>
    </row>
    <row r="462" s="147" customFormat="1" ht="36" hidden="1" customHeight="1" spans="1:9">
      <c r="A462" s="442">
        <v>2069901</v>
      </c>
      <c r="B462" s="443" t="s">
        <v>404</v>
      </c>
      <c r="C462" s="369">
        <f>VLOOKUP(A462,'[3]02-1'!$A$1:$G$1271,4,FALSE)</f>
        <v>0</v>
      </c>
      <c r="D462" s="369"/>
      <c r="E462" s="444" t="str">
        <f t="shared" si="21"/>
        <v/>
      </c>
      <c r="F462" s="438" t="str">
        <f t="shared" si="22"/>
        <v>否</v>
      </c>
      <c r="G462" s="282" t="str">
        <f t="shared" si="23"/>
        <v>项</v>
      </c>
      <c r="H462" s="149"/>
      <c r="I462" s="275"/>
    </row>
    <row r="463" s="147" customFormat="1" ht="36" hidden="1" customHeight="1" spans="1:9">
      <c r="A463" s="442">
        <v>2069902</v>
      </c>
      <c r="B463" s="443" t="s">
        <v>405</v>
      </c>
      <c r="C463" s="369">
        <f>VLOOKUP(A463,'[3]02-1'!$A$1:$G$1271,4,FALSE)</f>
        <v>0</v>
      </c>
      <c r="D463" s="369"/>
      <c r="E463" s="444" t="str">
        <f t="shared" si="21"/>
        <v/>
      </c>
      <c r="F463" s="438" t="str">
        <f t="shared" si="22"/>
        <v>否</v>
      </c>
      <c r="G463" s="282" t="str">
        <f t="shared" si="23"/>
        <v>项</v>
      </c>
      <c r="H463" s="149"/>
      <c r="I463" s="275"/>
    </row>
    <row r="464" s="147" customFormat="1" ht="36" hidden="1" customHeight="1" spans="1:9">
      <c r="A464" s="442">
        <v>2069903</v>
      </c>
      <c r="B464" s="443" t="s">
        <v>406</v>
      </c>
      <c r="C464" s="369">
        <f>VLOOKUP(A464,'[3]02-1'!$A$1:$G$1271,4,FALSE)</f>
        <v>0</v>
      </c>
      <c r="D464" s="369"/>
      <c r="E464" s="444" t="str">
        <f t="shared" si="21"/>
        <v/>
      </c>
      <c r="F464" s="438" t="str">
        <f t="shared" si="22"/>
        <v>否</v>
      </c>
      <c r="G464" s="282" t="str">
        <f t="shared" si="23"/>
        <v>项</v>
      </c>
      <c r="H464" s="149"/>
      <c r="I464" s="275"/>
    </row>
    <row r="465" s="147" customFormat="1" ht="36" hidden="1" customHeight="1" spans="1:9">
      <c r="A465" s="442">
        <v>2069999</v>
      </c>
      <c r="B465" s="443" t="s">
        <v>403</v>
      </c>
      <c r="C465" s="369">
        <f>VLOOKUP(A465,'[3]02-1'!$A$1:$G$1271,4,FALSE)</f>
        <v>0</v>
      </c>
      <c r="D465" s="369"/>
      <c r="E465" s="444" t="str">
        <f t="shared" si="21"/>
        <v/>
      </c>
      <c r="F465" s="438" t="str">
        <f t="shared" si="22"/>
        <v>否</v>
      </c>
      <c r="G465" s="282" t="str">
        <f t="shared" si="23"/>
        <v>项</v>
      </c>
      <c r="H465" s="149"/>
      <c r="I465" s="275"/>
    </row>
    <row r="466" ht="36" customHeight="1" spans="1:8">
      <c r="A466" s="449">
        <v>207</v>
      </c>
      <c r="B466" s="208" t="s">
        <v>59</v>
      </c>
      <c r="C466" s="436">
        <f>SUM(C467,C483,C491,C502,C511,C519)</f>
        <v>3860</v>
      </c>
      <c r="D466" s="436">
        <f>SUM(D467,D483,D491,D502,D511,D519)</f>
        <v>3757</v>
      </c>
      <c r="E466" s="441">
        <f t="shared" si="21"/>
        <v>-0.027</v>
      </c>
      <c r="F466" s="438" t="str">
        <f t="shared" si="22"/>
        <v>是</v>
      </c>
      <c r="G466" s="282" t="str">
        <f t="shared" si="23"/>
        <v>类</v>
      </c>
      <c r="H466" s="282"/>
    </row>
    <row r="467" ht="36" customHeight="1" spans="1:8">
      <c r="A467" s="442">
        <v>20701</v>
      </c>
      <c r="B467" s="440" t="s">
        <v>407</v>
      </c>
      <c r="C467" s="436">
        <f>SUM(C468:C482)</f>
        <v>2336</v>
      </c>
      <c r="D467" s="436">
        <f>SUM(D468:D482)</f>
        <v>2094</v>
      </c>
      <c r="E467" s="441">
        <f t="shared" si="21"/>
        <v>-0.104</v>
      </c>
      <c r="F467" s="438" t="str">
        <f t="shared" si="22"/>
        <v>是</v>
      </c>
      <c r="G467" s="282" t="str">
        <f t="shared" si="23"/>
        <v>款</v>
      </c>
      <c r="H467" s="282"/>
    </row>
    <row r="468" s="147" customFormat="1" ht="36" customHeight="1" spans="1:9">
      <c r="A468" s="442">
        <v>2070101</v>
      </c>
      <c r="B468" s="443" t="s">
        <v>114</v>
      </c>
      <c r="C468" s="369">
        <f>VLOOKUP(A468,'[3]02-1'!$A$1:$G$1271,4,FALSE)</f>
        <v>425</v>
      </c>
      <c r="D468" s="369">
        <v>338</v>
      </c>
      <c r="E468" s="444">
        <f t="shared" si="21"/>
        <v>-0.205</v>
      </c>
      <c r="F468" s="438" t="str">
        <f t="shared" si="22"/>
        <v>是</v>
      </c>
      <c r="G468" s="282" t="str">
        <f t="shared" si="23"/>
        <v>项</v>
      </c>
      <c r="H468" s="149"/>
      <c r="I468" s="275"/>
    </row>
    <row r="469" s="147" customFormat="1" ht="36" hidden="1" customHeight="1" spans="1:9">
      <c r="A469" s="442">
        <v>2070102</v>
      </c>
      <c r="B469" s="443" t="s">
        <v>115</v>
      </c>
      <c r="C469" s="369">
        <f>VLOOKUP(A469,'[3]02-1'!$A$1:$G$1271,4,FALSE)</f>
        <v>0</v>
      </c>
      <c r="D469" s="369"/>
      <c r="E469" s="444" t="str">
        <f t="shared" si="21"/>
        <v/>
      </c>
      <c r="F469" s="438" t="str">
        <f t="shared" si="22"/>
        <v>否</v>
      </c>
      <c r="G469" s="282" t="str">
        <f t="shared" si="23"/>
        <v>项</v>
      </c>
      <c r="H469" s="149"/>
      <c r="I469" s="275"/>
    </row>
    <row r="470" s="147" customFormat="1" ht="36" hidden="1" customHeight="1" spans="1:9">
      <c r="A470" s="442">
        <v>2070103</v>
      </c>
      <c r="B470" s="443" t="s">
        <v>116</v>
      </c>
      <c r="C470" s="369">
        <f>VLOOKUP(A470,'[3]02-1'!$A$1:$G$1271,4,FALSE)</f>
        <v>0</v>
      </c>
      <c r="D470" s="369"/>
      <c r="E470" s="444" t="str">
        <f t="shared" si="21"/>
        <v/>
      </c>
      <c r="F470" s="438" t="str">
        <f t="shared" si="22"/>
        <v>否</v>
      </c>
      <c r="G470" s="282" t="str">
        <f t="shared" si="23"/>
        <v>项</v>
      </c>
      <c r="H470" s="149"/>
      <c r="I470" s="275"/>
    </row>
    <row r="471" s="147" customFormat="1" ht="36" customHeight="1" spans="1:9">
      <c r="A471" s="442">
        <v>2070104</v>
      </c>
      <c r="B471" s="443" t="s">
        <v>408</v>
      </c>
      <c r="C471" s="369">
        <f>VLOOKUP(A471,'[3]02-1'!$A$1:$G$1271,4,FALSE)</f>
        <v>233</v>
      </c>
      <c r="D471" s="369">
        <v>253</v>
      </c>
      <c r="E471" s="444">
        <f t="shared" si="21"/>
        <v>0.086</v>
      </c>
      <c r="F471" s="438" t="str">
        <f t="shared" si="22"/>
        <v>是</v>
      </c>
      <c r="G471" s="282" t="str">
        <f t="shared" si="23"/>
        <v>项</v>
      </c>
      <c r="H471" s="149"/>
      <c r="I471" s="275"/>
    </row>
    <row r="472" s="147" customFormat="1" ht="36" customHeight="1" spans="1:9">
      <c r="A472" s="442">
        <v>2070105</v>
      </c>
      <c r="B472" s="443" t="s">
        <v>409</v>
      </c>
      <c r="C472" s="369">
        <f>VLOOKUP(A472,'[3]02-1'!$A$1:$G$1271,4,FALSE)</f>
        <v>0</v>
      </c>
      <c r="D472" s="369">
        <v>15</v>
      </c>
      <c r="E472" s="444" t="str">
        <f t="shared" si="21"/>
        <v/>
      </c>
      <c r="F472" s="438" t="str">
        <f t="shared" si="22"/>
        <v>是</v>
      </c>
      <c r="G472" s="282" t="str">
        <f t="shared" si="23"/>
        <v>项</v>
      </c>
      <c r="H472" s="149"/>
      <c r="I472" s="275"/>
    </row>
    <row r="473" s="147" customFormat="1" ht="36" hidden="1" customHeight="1" spans="1:9">
      <c r="A473" s="442">
        <v>2070106</v>
      </c>
      <c r="B473" s="443" t="s">
        <v>410</v>
      </c>
      <c r="C473" s="369">
        <f>VLOOKUP(A473,'[3]02-1'!$A$1:$G$1271,4,FALSE)</f>
        <v>0</v>
      </c>
      <c r="D473" s="369"/>
      <c r="E473" s="444" t="str">
        <f t="shared" si="21"/>
        <v/>
      </c>
      <c r="F473" s="438" t="str">
        <f t="shared" si="22"/>
        <v>否</v>
      </c>
      <c r="G473" s="282" t="str">
        <f t="shared" si="23"/>
        <v>项</v>
      </c>
      <c r="H473" s="149"/>
      <c r="I473" s="275"/>
    </row>
    <row r="474" s="147" customFormat="1" ht="36" customHeight="1" spans="1:9">
      <c r="A474" s="442">
        <v>2070107</v>
      </c>
      <c r="B474" s="443" t="s">
        <v>411</v>
      </c>
      <c r="C474" s="369">
        <f>VLOOKUP(A474,'[3]02-1'!$A$1:$G$1271,4,FALSE)</f>
        <v>453</v>
      </c>
      <c r="D474" s="369">
        <v>443</v>
      </c>
      <c r="E474" s="444">
        <f t="shared" si="21"/>
        <v>-0.022</v>
      </c>
      <c r="F474" s="438" t="str">
        <f t="shared" si="22"/>
        <v>是</v>
      </c>
      <c r="G474" s="282" t="str">
        <f t="shared" si="23"/>
        <v>项</v>
      </c>
      <c r="H474" s="149"/>
      <c r="I474" s="275"/>
    </row>
    <row r="475" s="147" customFormat="1" ht="36" customHeight="1" spans="1:9">
      <c r="A475" s="442">
        <v>2070108</v>
      </c>
      <c r="B475" s="443" t="s">
        <v>412</v>
      </c>
      <c r="C475" s="369">
        <f>VLOOKUP(A475,'[3]02-1'!$A$1:$G$1271,4,FALSE)</f>
        <v>80</v>
      </c>
      <c r="D475" s="369">
        <v>80</v>
      </c>
      <c r="E475" s="444">
        <f t="shared" si="21"/>
        <v>0</v>
      </c>
      <c r="F475" s="438" t="str">
        <f t="shared" si="22"/>
        <v>是</v>
      </c>
      <c r="G475" s="282" t="str">
        <f t="shared" si="23"/>
        <v>项</v>
      </c>
      <c r="H475" s="149"/>
      <c r="I475" s="275"/>
    </row>
    <row r="476" s="147" customFormat="1" ht="36" customHeight="1" spans="1:9">
      <c r="A476" s="442">
        <v>2070109</v>
      </c>
      <c r="B476" s="443" t="s">
        <v>413</v>
      </c>
      <c r="C476" s="369">
        <f>VLOOKUP(A476,'[3]02-1'!$A$1:$G$1271,4,FALSE)</f>
        <v>689</v>
      </c>
      <c r="D476" s="369">
        <v>638</v>
      </c>
      <c r="E476" s="444">
        <f t="shared" si="21"/>
        <v>-0.074</v>
      </c>
      <c r="F476" s="438" t="str">
        <f t="shared" si="22"/>
        <v>是</v>
      </c>
      <c r="G476" s="282" t="str">
        <f t="shared" si="23"/>
        <v>项</v>
      </c>
      <c r="H476" s="149"/>
      <c r="I476" s="275"/>
    </row>
    <row r="477" s="147" customFormat="1" ht="36" hidden="1" customHeight="1" spans="1:9">
      <c r="A477" s="442">
        <v>2070110</v>
      </c>
      <c r="B477" s="443" t="s">
        <v>414</v>
      </c>
      <c r="C477" s="369">
        <f>VLOOKUP(A477,'[3]02-1'!$A$1:$G$1271,4,FALSE)</f>
        <v>0</v>
      </c>
      <c r="D477" s="369"/>
      <c r="E477" s="444" t="str">
        <f t="shared" si="21"/>
        <v/>
      </c>
      <c r="F477" s="438" t="str">
        <f t="shared" si="22"/>
        <v>否</v>
      </c>
      <c r="G477" s="282" t="str">
        <f t="shared" si="23"/>
        <v>项</v>
      </c>
      <c r="H477" s="149"/>
      <c r="I477" s="275"/>
    </row>
    <row r="478" s="147" customFormat="1" ht="36" hidden="1" customHeight="1" spans="1:9">
      <c r="A478" s="442">
        <v>2070111</v>
      </c>
      <c r="B478" s="443" t="s">
        <v>415</v>
      </c>
      <c r="C478" s="369">
        <f>VLOOKUP(A478,'[3]02-1'!$A$1:$G$1271,4,FALSE)</f>
        <v>0</v>
      </c>
      <c r="D478" s="369"/>
      <c r="E478" s="444" t="str">
        <f t="shared" si="21"/>
        <v/>
      </c>
      <c r="F478" s="438" t="str">
        <f t="shared" si="22"/>
        <v>否</v>
      </c>
      <c r="G478" s="282" t="str">
        <f t="shared" si="23"/>
        <v>项</v>
      </c>
      <c r="H478" s="149"/>
      <c r="I478" s="275"/>
    </row>
    <row r="479" s="147" customFormat="1" ht="36" customHeight="1" spans="1:9">
      <c r="A479" s="442">
        <v>2070112</v>
      </c>
      <c r="B479" s="443" t="s">
        <v>416</v>
      </c>
      <c r="C479" s="369">
        <f>VLOOKUP(A479,'[3]02-1'!$A$1:$G$1271,4,FALSE)</f>
        <v>63</v>
      </c>
      <c r="D479" s="369">
        <v>47</v>
      </c>
      <c r="E479" s="444">
        <f t="shared" si="21"/>
        <v>-0.254</v>
      </c>
      <c r="F479" s="438" t="str">
        <f t="shared" si="22"/>
        <v>是</v>
      </c>
      <c r="G479" s="282" t="str">
        <f t="shared" si="23"/>
        <v>项</v>
      </c>
      <c r="H479" s="149"/>
      <c r="I479" s="275"/>
    </row>
    <row r="480" s="147" customFormat="1" ht="36" hidden="1" customHeight="1" spans="1:9">
      <c r="A480" s="442">
        <v>2070113</v>
      </c>
      <c r="B480" s="443" t="s">
        <v>417</v>
      </c>
      <c r="C480" s="369">
        <f>VLOOKUP(A480,'[3]02-1'!$A$1:$G$1271,4,FALSE)</f>
        <v>0</v>
      </c>
      <c r="D480" s="369"/>
      <c r="E480" s="444" t="str">
        <f t="shared" si="21"/>
        <v/>
      </c>
      <c r="F480" s="438" t="str">
        <f t="shared" si="22"/>
        <v>否</v>
      </c>
      <c r="G480" s="282" t="str">
        <f t="shared" si="23"/>
        <v>项</v>
      </c>
      <c r="H480" s="149"/>
      <c r="I480" s="275"/>
    </row>
    <row r="481" s="147" customFormat="1" ht="36" hidden="1" customHeight="1" spans="1:9">
      <c r="A481" s="442">
        <v>2070114</v>
      </c>
      <c r="B481" s="443" t="s">
        <v>418</v>
      </c>
      <c r="C481" s="369">
        <f>VLOOKUP(A481,'[3]02-1'!$A$1:$G$1271,4,FALSE)</f>
        <v>0</v>
      </c>
      <c r="D481" s="369"/>
      <c r="E481" s="444" t="str">
        <f t="shared" si="21"/>
        <v/>
      </c>
      <c r="F481" s="438" t="str">
        <f t="shared" si="22"/>
        <v>否</v>
      </c>
      <c r="G481" s="282" t="str">
        <f t="shared" si="23"/>
        <v>项</v>
      </c>
      <c r="H481" s="149"/>
      <c r="I481" s="275"/>
    </row>
    <row r="482" s="147" customFormat="1" ht="36" customHeight="1" spans="1:9">
      <c r="A482" s="442">
        <v>2070199</v>
      </c>
      <c r="B482" s="443" t="s">
        <v>419</v>
      </c>
      <c r="C482" s="369">
        <f>VLOOKUP(A482,'[3]02-1'!$A$1:$G$1271,4,FALSE)</f>
        <v>393</v>
      </c>
      <c r="D482" s="369">
        <v>280</v>
      </c>
      <c r="E482" s="444">
        <f t="shared" si="21"/>
        <v>-0.288</v>
      </c>
      <c r="F482" s="438" t="str">
        <f t="shared" si="22"/>
        <v>是</v>
      </c>
      <c r="G482" s="282" t="str">
        <f t="shared" si="23"/>
        <v>项</v>
      </c>
      <c r="H482" s="149"/>
      <c r="I482" s="275"/>
    </row>
    <row r="483" ht="36" customHeight="1" spans="1:8">
      <c r="A483" s="442">
        <v>20702</v>
      </c>
      <c r="B483" s="440" t="s">
        <v>420</v>
      </c>
      <c r="C483" s="436">
        <f>SUM(C484:C490)</f>
        <v>179</v>
      </c>
      <c r="D483" s="436">
        <f>SUM(D484:D490)</f>
        <v>182</v>
      </c>
      <c r="E483" s="441">
        <f t="shared" si="21"/>
        <v>0.017</v>
      </c>
      <c r="F483" s="438" t="str">
        <f t="shared" si="22"/>
        <v>是</v>
      </c>
      <c r="G483" s="282" t="str">
        <f t="shared" si="23"/>
        <v>款</v>
      </c>
      <c r="H483" s="282"/>
    </row>
    <row r="484" s="147" customFormat="1" ht="36" hidden="1" customHeight="1" spans="1:9">
      <c r="A484" s="442">
        <v>2070201</v>
      </c>
      <c r="B484" s="443" t="s">
        <v>114</v>
      </c>
      <c r="C484" s="369">
        <f>VLOOKUP(A484,'[3]02-1'!$A$1:$G$1271,4,FALSE)</f>
        <v>0</v>
      </c>
      <c r="D484" s="369"/>
      <c r="E484" s="444" t="str">
        <f t="shared" si="21"/>
        <v/>
      </c>
      <c r="F484" s="438" t="str">
        <f t="shared" si="22"/>
        <v>否</v>
      </c>
      <c r="G484" s="282" t="str">
        <f t="shared" si="23"/>
        <v>项</v>
      </c>
      <c r="H484" s="149"/>
      <c r="I484" s="275"/>
    </row>
    <row r="485" s="147" customFormat="1" ht="36" hidden="1" customHeight="1" spans="1:9">
      <c r="A485" s="442">
        <v>2070202</v>
      </c>
      <c r="B485" s="443" t="s">
        <v>115</v>
      </c>
      <c r="C485" s="369">
        <f>VLOOKUP(A485,'[3]02-1'!$A$1:$G$1271,4,FALSE)</f>
        <v>0</v>
      </c>
      <c r="D485" s="369"/>
      <c r="E485" s="444" t="str">
        <f t="shared" si="21"/>
        <v/>
      </c>
      <c r="F485" s="438" t="str">
        <f t="shared" si="22"/>
        <v>否</v>
      </c>
      <c r="G485" s="282" t="str">
        <f t="shared" si="23"/>
        <v>项</v>
      </c>
      <c r="H485" s="149"/>
      <c r="I485" s="275"/>
    </row>
    <row r="486" s="147" customFormat="1" ht="36" hidden="1" customHeight="1" spans="1:9">
      <c r="A486" s="442">
        <v>2070203</v>
      </c>
      <c r="B486" s="443" t="s">
        <v>116</v>
      </c>
      <c r="C486" s="369">
        <f>VLOOKUP(A486,'[3]02-1'!$A$1:$G$1271,4,FALSE)</f>
        <v>0</v>
      </c>
      <c r="D486" s="369"/>
      <c r="E486" s="444" t="str">
        <f t="shared" si="21"/>
        <v/>
      </c>
      <c r="F486" s="438" t="str">
        <f t="shared" si="22"/>
        <v>否</v>
      </c>
      <c r="G486" s="282" t="str">
        <f t="shared" si="23"/>
        <v>项</v>
      </c>
      <c r="H486" s="149"/>
      <c r="I486" s="275"/>
    </row>
    <row r="487" s="147" customFormat="1" ht="36" customHeight="1" spans="1:9">
      <c r="A487" s="442">
        <v>2070204</v>
      </c>
      <c r="B487" s="443" t="s">
        <v>421</v>
      </c>
      <c r="C487" s="369">
        <f>VLOOKUP(A487,'[3]02-1'!$A$1:$G$1271,4,FALSE)</f>
        <v>20</v>
      </c>
      <c r="D487" s="369">
        <v>15</v>
      </c>
      <c r="E487" s="444">
        <f t="shared" si="21"/>
        <v>-0.25</v>
      </c>
      <c r="F487" s="438" t="str">
        <f t="shared" si="22"/>
        <v>是</v>
      </c>
      <c r="G487" s="282" t="str">
        <f t="shared" si="23"/>
        <v>项</v>
      </c>
      <c r="H487" s="149"/>
      <c r="I487" s="275"/>
    </row>
    <row r="488" s="147" customFormat="1" ht="36" customHeight="1" spans="1:9">
      <c r="A488" s="442">
        <v>2070205</v>
      </c>
      <c r="B488" s="443" t="s">
        <v>422</v>
      </c>
      <c r="C488" s="369">
        <f>VLOOKUP(A488,'[3]02-1'!$A$1:$G$1271,4,FALSE)</f>
        <v>14</v>
      </c>
      <c r="D488" s="369">
        <v>46</v>
      </c>
      <c r="E488" s="444">
        <f t="shared" si="21"/>
        <v>2.286</v>
      </c>
      <c r="F488" s="438" t="str">
        <f t="shared" si="22"/>
        <v>是</v>
      </c>
      <c r="G488" s="282" t="str">
        <f t="shared" si="23"/>
        <v>项</v>
      </c>
      <c r="H488" s="149"/>
      <c r="I488" s="275"/>
    </row>
    <row r="489" s="147" customFormat="1" ht="36" hidden="1" customHeight="1" spans="1:9">
      <c r="A489" s="442">
        <v>2070206</v>
      </c>
      <c r="B489" s="443" t="s">
        <v>423</v>
      </c>
      <c r="C489" s="369">
        <f>VLOOKUP(A489,'[3]02-1'!$A$1:$G$1271,4,FALSE)</f>
        <v>0</v>
      </c>
      <c r="D489" s="369"/>
      <c r="E489" s="444" t="str">
        <f t="shared" si="21"/>
        <v/>
      </c>
      <c r="F489" s="438" t="str">
        <f t="shared" si="22"/>
        <v>否</v>
      </c>
      <c r="G489" s="282" t="str">
        <f t="shared" si="23"/>
        <v>项</v>
      </c>
      <c r="H489" s="149"/>
      <c r="I489" s="275"/>
    </row>
    <row r="490" s="147" customFormat="1" ht="36" customHeight="1" spans="1:9">
      <c r="A490" s="442">
        <v>2070299</v>
      </c>
      <c r="B490" s="443" t="s">
        <v>424</v>
      </c>
      <c r="C490" s="369">
        <f>VLOOKUP(A490,'[3]02-1'!$A$1:$G$1271,4,FALSE)</f>
        <v>145</v>
      </c>
      <c r="D490" s="369">
        <v>121</v>
      </c>
      <c r="E490" s="444">
        <f t="shared" si="21"/>
        <v>-0.166</v>
      </c>
      <c r="F490" s="438" t="str">
        <f t="shared" si="22"/>
        <v>是</v>
      </c>
      <c r="G490" s="282" t="str">
        <f t="shared" si="23"/>
        <v>项</v>
      </c>
      <c r="H490" s="149"/>
      <c r="I490" s="275"/>
    </row>
    <row r="491" ht="36" customHeight="1" spans="1:8">
      <c r="A491" s="442">
        <v>20703</v>
      </c>
      <c r="B491" s="440" t="s">
        <v>425</v>
      </c>
      <c r="C491" s="436">
        <f>SUM(C492:C501)</f>
        <v>289</v>
      </c>
      <c r="D491" s="436">
        <f>SUM(D492:D501)</f>
        <v>590</v>
      </c>
      <c r="E491" s="441">
        <f t="shared" si="21"/>
        <v>1.042</v>
      </c>
      <c r="F491" s="438" t="str">
        <f t="shared" si="22"/>
        <v>是</v>
      </c>
      <c r="G491" s="282" t="str">
        <f t="shared" si="23"/>
        <v>款</v>
      </c>
      <c r="H491" s="282"/>
    </row>
    <row r="492" s="147" customFormat="1" ht="36" hidden="1" customHeight="1" spans="1:9">
      <c r="A492" s="442">
        <v>2070301</v>
      </c>
      <c r="B492" s="443" t="s">
        <v>114</v>
      </c>
      <c r="C492" s="369">
        <f>VLOOKUP(A492,'[3]02-1'!$A$1:$G$1271,4,FALSE)</f>
        <v>0</v>
      </c>
      <c r="D492" s="369"/>
      <c r="E492" s="444" t="str">
        <f t="shared" si="21"/>
        <v/>
      </c>
      <c r="F492" s="438" t="str">
        <f t="shared" si="22"/>
        <v>否</v>
      </c>
      <c r="G492" s="282" t="str">
        <f t="shared" si="23"/>
        <v>项</v>
      </c>
      <c r="H492" s="149"/>
      <c r="I492" s="275"/>
    </row>
    <row r="493" s="147" customFormat="1" ht="36" hidden="1" customHeight="1" spans="1:9">
      <c r="A493" s="442">
        <v>2070302</v>
      </c>
      <c r="B493" s="443" t="s">
        <v>115</v>
      </c>
      <c r="C493" s="369">
        <f>VLOOKUP(A493,'[3]02-1'!$A$1:$G$1271,4,FALSE)</f>
        <v>0</v>
      </c>
      <c r="D493" s="369"/>
      <c r="E493" s="444" t="str">
        <f t="shared" si="21"/>
        <v/>
      </c>
      <c r="F493" s="438" t="str">
        <f t="shared" si="22"/>
        <v>否</v>
      </c>
      <c r="G493" s="282" t="str">
        <f t="shared" si="23"/>
        <v>项</v>
      </c>
      <c r="H493" s="149"/>
      <c r="I493" s="275"/>
    </row>
    <row r="494" s="147" customFormat="1" ht="36" hidden="1" customHeight="1" spans="1:9">
      <c r="A494" s="442">
        <v>2070303</v>
      </c>
      <c r="B494" s="443" t="s">
        <v>116</v>
      </c>
      <c r="C494" s="369">
        <f>VLOOKUP(A494,'[3]02-1'!$A$1:$G$1271,4,FALSE)</f>
        <v>0</v>
      </c>
      <c r="D494" s="369"/>
      <c r="E494" s="444" t="str">
        <f t="shared" si="21"/>
        <v/>
      </c>
      <c r="F494" s="438" t="str">
        <f t="shared" si="22"/>
        <v>否</v>
      </c>
      <c r="G494" s="282" t="str">
        <f t="shared" si="23"/>
        <v>项</v>
      </c>
      <c r="H494" s="149"/>
      <c r="I494" s="275"/>
    </row>
    <row r="495" s="147" customFormat="1" ht="36" customHeight="1" spans="1:9">
      <c r="A495" s="442">
        <v>2070304</v>
      </c>
      <c r="B495" s="443" t="s">
        <v>426</v>
      </c>
      <c r="C495" s="369">
        <f>VLOOKUP(A495,'[3]02-1'!$A$1:$G$1271,4,FALSE)</f>
        <v>28</v>
      </c>
      <c r="D495" s="369"/>
      <c r="E495" s="444">
        <f t="shared" si="21"/>
        <v>-1</v>
      </c>
      <c r="F495" s="438" t="str">
        <f t="shared" si="22"/>
        <v>是</v>
      </c>
      <c r="G495" s="282" t="str">
        <f t="shared" si="23"/>
        <v>项</v>
      </c>
      <c r="H495" s="149"/>
      <c r="I495" s="275"/>
    </row>
    <row r="496" s="147" customFormat="1" ht="36" customHeight="1" spans="1:9">
      <c r="A496" s="442">
        <v>2070305</v>
      </c>
      <c r="B496" s="443" t="s">
        <v>427</v>
      </c>
      <c r="C496" s="369">
        <f>VLOOKUP(A496,'[3]02-1'!$A$1:$G$1271,4,FALSE)</f>
        <v>0</v>
      </c>
      <c r="D496" s="369">
        <v>51</v>
      </c>
      <c r="E496" s="444" t="str">
        <f t="shared" si="21"/>
        <v/>
      </c>
      <c r="F496" s="438" t="str">
        <f t="shared" si="22"/>
        <v>是</v>
      </c>
      <c r="G496" s="282" t="str">
        <f t="shared" si="23"/>
        <v>项</v>
      </c>
      <c r="H496" s="149"/>
      <c r="I496" s="275"/>
    </row>
    <row r="497" s="147" customFormat="1" ht="36" hidden="1" customHeight="1" spans="1:9">
      <c r="A497" s="442">
        <v>2070306</v>
      </c>
      <c r="B497" s="443" t="s">
        <v>428</v>
      </c>
      <c r="C497" s="369">
        <f>VLOOKUP(A497,'[3]02-1'!$A$1:$G$1271,4,FALSE)</f>
        <v>0</v>
      </c>
      <c r="D497" s="369"/>
      <c r="E497" s="444" t="str">
        <f t="shared" si="21"/>
        <v/>
      </c>
      <c r="F497" s="438" t="str">
        <f t="shared" si="22"/>
        <v>否</v>
      </c>
      <c r="G497" s="282" t="str">
        <f t="shared" si="23"/>
        <v>项</v>
      </c>
      <c r="H497" s="149"/>
      <c r="I497" s="275"/>
    </row>
    <row r="498" s="147" customFormat="1" ht="36" hidden="1" customHeight="1" spans="1:9">
      <c r="A498" s="442">
        <v>2070307</v>
      </c>
      <c r="B498" s="443" t="s">
        <v>429</v>
      </c>
      <c r="C498" s="369">
        <f>VLOOKUP(A498,'[3]02-1'!$A$1:$G$1271,4,FALSE)</f>
        <v>0</v>
      </c>
      <c r="D498" s="369"/>
      <c r="E498" s="444" t="str">
        <f t="shared" si="21"/>
        <v/>
      </c>
      <c r="F498" s="438" t="str">
        <f t="shared" si="22"/>
        <v>否</v>
      </c>
      <c r="G498" s="282" t="str">
        <f t="shared" si="23"/>
        <v>项</v>
      </c>
      <c r="H498" s="149"/>
      <c r="I498" s="275"/>
    </row>
    <row r="499" s="147" customFormat="1" ht="36" hidden="1" customHeight="1" spans="1:9">
      <c r="A499" s="442">
        <v>2070308</v>
      </c>
      <c r="B499" s="443" t="s">
        <v>430</v>
      </c>
      <c r="C499" s="369">
        <f>VLOOKUP(A499,'[3]02-1'!$A$1:$G$1271,4,FALSE)</f>
        <v>0</v>
      </c>
      <c r="D499" s="369"/>
      <c r="E499" s="444" t="str">
        <f t="shared" si="21"/>
        <v/>
      </c>
      <c r="F499" s="438" t="str">
        <f t="shared" si="22"/>
        <v>否</v>
      </c>
      <c r="G499" s="282" t="str">
        <f t="shared" si="23"/>
        <v>项</v>
      </c>
      <c r="H499" s="149"/>
      <c r="I499" s="275"/>
    </row>
    <row r="500" s="147" customFormat="1" ht="36" hidden="1" customHeight="1" spans="1:9">
      <c r="A500" s="442">
        <v>2070309</v>
      </c>
      <c r="B500" s="443" t="s">
        <v>431</v>
      </c>
      <c r="C500" s="369">
        <f>VLOOKUP(A500,'[3]02-1'!$A$1:$G$1271,4,FALSE)</f>
        <v>0</v>
      </c>
      <c r="D500" s="369"/>
      <c r="E500" s="444" t="str">
        <f t="shared" si="21"/>
        <v/>
      </c>
      <c r="F500" s="438" t="str">
        <f t="shared" si="22"/>
        <v>否</v>
      </c>
      <c r="G500" s="282" t="str">
        <f t="shared" si="23"/>
        <v>项</v>
      </c>
      <c r="H500" s="149"/>
      <c r="I500" s="275"/>
    </row>
    <row r="501" s="147" customFormat="1" ht="36" customHeight="1" spans="1:9">
      <c r="A501" s="442">
        <v>2070399</v>
      </c>
      <c r="B501" s="443" t="s">
        <v>432</v>
      </c>
      <c r="C501" s="369">
        <f>VLOOKUP(A501,'[3]02-1'!$A$1:$G$1271,4,FALSE)</f>
        <v>261</v>
      </c>
      <c r="D501" s="369">
        <v>539</v>
      </c>
      <c r="E501" s="444">
        <f t="shared" si="21"/>
        <v>1.065</v>
      </c>
      <c r="F501" s="438" t="str">
        <f t="shared" si="22"/>
        <v>是</v>
      </c>
      <c r="G501" s="282" t="str">
        <f t="shared" si="23"/>
        <v>项</v>
      </c>
      <c r="H501" s="149"/>
      <c r="I501" s="275"/>
    </row>
    <row r="502" ht="36" hidden="1" customHeight="1" spans="1:8">
      <c r="A502" s="442">
        <v>20706</v>
      </c>
      <c r="B502" s="440" t="s">
        <v>433</v>
      </c>
      <c r="C502" s="448">
        <f>SUM(C503:C510)</f>
        <v>0</v>
      </c>
      <c r="D502" s="448">
        <f>SUM(D503:D510)</f>
        <v>0</v>
      </c>
      <c r="E502" s="444" t="str">
        <f t="shared" si="21"/>
        <v/>
      </c>
      <c r="F502" s="438" t="str">
        <f t="shared" si="22"/>
        <v>否</v>
      </c>
      <c r="G502" s="282" t="str">
        <f t="shared" si="23"/>
        <v>款</v>
      </c>
      <c r="H502" s="282"/>
    </row>
    <row r="503" s="147" customFormat="1" ht="36" hidden="1" customHeight="1" spans="1:9">
      <c r="A503" s="442">
        <v>2070601</v>
      </c>
      <c r="B503" s="443" t="s">
        <v>114</v>
      </c>
      <c r="C503" s="369">
        <f>VLOOKUP(A503,'[3]02-1'!$A$1:$G$1271,4,FALSE)</f>
        <v>0</v>
      </c>
      <c r="D503" s="369"/>
      <c r="E503" s="444" t="str">
        <f t="shared" si="21"/>
        <v/>
      </c>
      <c r="F503" s="438" t="str">
        <f t="shared" si="22"/>
        <v>否</v>
      </c>
      <c r="G503" s="282" t="str">
        <f t="shared" si="23"/>
        <v>项</v>
      </c>
      <c r="H503" s="149"/>
      <c r="I503" s="275"/>
    </row>
    <row r="504" s="147" customFormat="1" ht="36" hidden="1" customHeight="1" spans="1:9">
      <c r="A504" s="442">
        <v>2070602</v>
      </c>
      <c r="B504" s="443" t="s">
        <v>115</v>
      </c>
      <c r="C504" s="369">
        <f>VLOOKUP(A504,'[3]02-1'!$A$1:$G$1271,4,FALSE)</f>
        <v>0</v>
      </c>
      <c r="D504" s="369"/>
      <c r="E504" s="444" t="str">
        <f t="shared" si="21"/>
        <v/>
      </c>
      <c r="F504" s="438" t="str">
        <f t="shared" si="22"/>
        <v>否</v>
      </c>
      <c r="G504" s="282" t="str">
        <f t="shared" si="23"/>
        <v>项</v>
      </c>
      <c r="H504" s="149"/>
      <c r="I504" s="275"/>
    </row>
    <row r="505" s="147" customFormat="1" ht="36" hidden="1" customHeight="1" spans="1:9">
      <c r="A505" s="442">
        <v>2070603</v>
      </c>
      <c r="B505" s="443" t="s">
        <v>116</v>
      </c>
      <c r="C505" s="369">
        <f>VLOOKUP(A505,'[3]02-1'!$A$1:$G$1271,4,FALSE)</f>
        <v>0</v>
      </c>
      <c r="D505" s="369"/>
      <c r="E505" s="444" t="str">
        <f t="shared" si="21"/>
        <v/>
      </c>
      <c r="F505" s="438" t="str">
        <f t="shared" si="22"/>
        <v>否</v>
      </c>
      <c r="G505" s="282" t="str">
        <f t="shared" si="23"/>
        <v>项</v>
      </c>
      <c r="H505" s="149"/>
      <c r="I505" s="275"/>
    </row>
    <row r="506" s="147" customFormat="1" ht="36" hidden="1" customHeight="1" spans="1:9">
      <c r="A506" s="442">
        <v>2070604</v>
      </c>
      <c r="B506" s="443" t="s">
        <v>434</v>
      </c>
      <c r="C506" s="369">
        <f>VLOOKUP(A506,'[3]02-1'!$A$1:$G$1271,4,FALSE)</f>
        <v>0</v>
      </c>
      <c r="D506" s="369"/>
      <c r="E506" s="444" t="str">
        <f t="shared" si="21"/>
        <v/>
      </c>
      <c r="F506" s="438" t="str">
        <f t="shared" si="22"/>
        <v>否</v>
      </c>
      <c r="G506" s="282" t="str">
        <f t="shared" si="23"/>
        <v>项</v>
      </c>
      <c r="H506" s="149"/>
      <c r="I506" s="275"/>
    </row>
    <row r="507" s="147" customFormat="1" ht="36" hidden="1" customHeight="1" spans="1:9">
      <c r="A507" s="442">
        <v>2070605</v>
      </c>
      <c r="B507" s="443" t="s">
        <v>435</v>
      </c>
      <c r="C507" s="369">
        <f>VLOOKUP(A507,'[3]02-1'!$A$1:$G$1271,4,FALSE)</f>
        <v>0</v>
      </c>
      <c r="D507" s="369"/>
      <c r="E507" s="444" t="str">
        <f t="shared" si="21"/>
        <v/>
      </c>
      <c r="F507" s="438" t="str">
        <f t="shared" si="22"/>
        <v>否</v>
      </c>
      <c r="G507" s="282" t="str">
        <f t="shared" si="23"/>
        <v>项</v>
      </c>
      <c r="H507" s="149"/>
      <c r="I507" s="275"/>
    </row>
    <row r="508" s="147" customFormat="1" ht="36" hidden="1" customHeight="1" spans="1:9">
      <c r="A508" s="442">
        <v>2070606</v>
      </c>
      <c r="B508" s="443" t="s">
        <v>436</v>
      </c>
      <c r="C508" s="369">
        <f>VLOOKUP(A508,'[3]02-1'!$A$1:$G$1271,4,FALSE)</f>
        <v>0</v>
      </c>
      <c r="D508" s="369"/>
      <c r="E508" s="444" t="str">
        <f t="shared" si="21"/>
        <v/>
      </c>
      <c r="F508" s="438" t="str">
        <f t="shared" si="22"/>
        <v>否</v>
      </c>
      <c r="G508" s="282" t="str">
        <f t="shared" si="23"/>
        <v>项</v>
      </c>
      <c r="H508" s="149"/>
      <c r="I508" s="275"/>
    </row>
    <row r="509" s="147" customFormat="1" ht="36" hidden="1" customHeight="1" spans="1:9">
      <c r="A509" s="442">
        <v>2070607</v>
      </c>
      <c r="B509" s="443" t="s">
        <v>437</v>
      </c>
      <c r="C509" s="369">
        <f>VLOOKUP(A509,'[3]02-1'!$A$1:$G$1271,4,FALSE)</f>
        <v>0</v>
      </c>
      <c r="D509" s="369"/>
      <c r="E509" s="444" t="str">
        <f t="shared" si="21"/>
        <v/>
      </c>
      <c r="F509" s="438" t="str">
        <f t="shared" si="22"/>
        <v>否</v>
      </c>
      <c r="G509" s="282" t="str">
        <f t="shared" si="23"/>
        <v>项</v>
      </c>
      <c r="H509" s="149"/>
      <c r="I509" s="275"/>
    </row>
    <row r="510" s="147" customFormat="1" ht="36" hidden="1" customHeight="1" spans="1:9">
      <c r="A510" s="442">
        <v>2070699</v>
      </c>
      <c r="B510" s="443" t="s">
        <v>438</v>
      </c>
      <c r="C510" s="369">
        <f>VLOOKUP(A510,'[3]02-1'!$A$1:$G$1271,4,FALSE)</f>
        <v>0</v>
      </c>
      <c r="D510" s="369"/>
      <c r="E510" s="444" t="str">
        <f t="shared" si="21"/>
        <v/>
      </c>
      <c r="F510" s="438" t="str">
        <f t="shared" si="22"/>
        <v>否</v>
      </c>
      <c r="G510" s="282" t="str">
        <f t="shared" si="23"/>
        <v>项</v>
      </c>
      <c r="H510" s="149"/>
      <c r="I510" s="275"/>
    </row>
    <row r="511" ht="36" customHeight="1" spans="1:8">
      <c r="A511" s="442">
        <v>20708</v>
      </c>
      <c r="B511" s="440" t="s">
        <v>439</v>
      </c>
      <c r="C511" s="436">
        <f>SUM(C512:C518)</f>
        <v>1056</v>
      </c>
      <c r="D511" s="436">
        <f>SUM(D512:D518)</f>
        <v>891</v>
      </c>
      <c r="E511" s="441">
        <f t="shared" si="21"/>
        <v>-0.156</v>
      </c>
      <c r="F511" s="438" t="str">
        <f t="shared" si="22"/>
        <v>是</v>
      </c>
      <c r="G511" s="282" t="str">
        <f t="shared" si="23"/>
        <v>款</v>
      </c>
      <c r="H511" s="282"/>
    </row>
    <row r="512" s="147" customFormat="1" ht="36" hidden="1" customHeight="1" spans="1:9">
      <c r="A512" s="442">
        <v>2070801</v>
      </c>
      <c r="B512" s="443" t="s">
        <v>114</v>
      </c>
      <c r="C512" s="369">
        <f>VLOOKUP(A512,'[3]02-1'!$A$1:$G$1271,4,FALSE)</f>
        <v>0</v>
      </c>
      <c r="D512" s="369"/>
      <c r="E512" s="444" t="str">
        <f t="shared" si="21"/>
        <v/>
      </c>
      <c r="F512" s="438" t="str">
        <f t="shared" si="22"/>
        <v>否</v>
      </c>
      <c r="G512" s="282" t="str">
        <f t="shared" si="23"/>
        <v>项</v>
      </c>
      <c r="H512" s="149"/>
      <c r="I512" s="275"/>
    </row>
    <row r="513" s="147" customFormat="1" ht="36" hidden="1" customHeight="1" spans="1:9">
      <c r="A513" s="442">
        <v>2070802</v>
      </c>
      <c r="B513" s="443" t="s">
        <v>115</v>
      </c>
      <c r="C513" s="369">
        <f>VLOOKUP(A513,'[3]02-1'!$A$1:$G$1271,4,FALSE)</f>
        <v>0</v>
      </c>
      <c r="D513" s="369"/>
      <c r="E513" s="444" t="str">
        <f t="shared" si="21"/>
        <v/>
      </c>
      <c r="F513" s="438" t="str">
        <f t="shared" si="22"/>
        <v>否</v>
      </c>
      <c r="G513" s="282" t="str">
        <f t="shared" si="23"/>
        <v>项</v>
      </c>
      <c r="H513" s="149"/>
      <c r="I513" s="275"/>
    </row>
    <row r="514" s="147" customFormat="1" ht="36" hidden="1" customHeight="1" spans="1:9">
      <c r="A514" s="442">
        <v>2070803</v>
      </c>
      <c r="B514" s="443" t="s">
        <v>116</v>
      </c>
      <c r="C514" s="369">
        <f>VLOOKUP(A514,'[3]02-1'!$A$1:$G$1271,4,FALSE)</f>
        <v>0</v>
      </c>
      <c r="D514" s="369"/>
      <c r="E514" s="444" t="str">
        <f t="shared" si="21"/>
        <v/>
      </c>
      <c r="F514" s="438" t="str">
        <f t="shared" si="22"/>
        <v>否</v>
      </c>
      <c r="G514" s="282" t="str">
        <f t="shared" si="23"/>
        <v>项</v>
      </c>
      <c r="H514" s="149"/>
      <c r="I514" s="275"/>
    </row>
    <row r="515" s="147" customFormat="1" ht="36" hidden="1" customHeight="1" spans="1:9">
      <c r="A515" s="442">
        <v>2070806</v>
      </c>
      <c r="B515" s="443" t="s">
        <v>440</v>
      </c>
      <c r="C515" s="369">
        <f>VLOOKUP(A515,'[3]02-1'!$A$1:$G$1271,4,FALSE)</f>
        <v>0</v>
      </c>
      <c r="D515" s="369"/>
      <c r="E515" s="444" t="str">
        <f t="shared" si="21"/>
        <v/>
      </c>
      <c r="F515" s="438" t="str">
        <f t="shared" si="22"/>
        <v>否</v>
      </c>
      <c r="G515" s="282" t="str">
        <f t="shared" si="23"/>
        <v>项</v>
      </c>
      <c r="H515" s="149"/>
      <c r="I515" s="275"/>
    </row>
    <row r="516" s="147" customFormat="1" ht="36" hidden="1" customHeight="1" spans="1:9">
      <c r="A516" s="457">
        <v>2070807</v>
      </c>
      <c r="B516" s="443" t="s">
        <v>441</v>
      </c>
      <c r="C516" s="369">
        <f>VLOOKUP(A516,'[3]02-1'!$A$1:$G$1271,4,FALSE)</f>
        <v>0</v>
      </c>
      <c r="D516" s="369"/>
      <c r="E516" s="444" t="str">
        <f t="shared" ref="E516:E579" si="24">IFERROR(D516/C516-1,"")</f>
        <v/>
      </c>
      <c r="F516" s="438" t="str">
        <f t="shared" ref="F516:F579" si="25">IF(LEN(A516)=3,"是",IF(B516&lt;&gt;"",IF(SUM(C516:D516)&lt;&gt;0,"是","否"),"是"))</f>
        <v>否</v>
      </c>
      <c r="G516" s="282" t="str">
        <f t="shared" ref="G516:G579" si="26">IF(LEN(A516)=3,"类",IF(LEN(A516)=5,"款","项"))</f>
        <v>项</v>
      </c>
      <c r="H516" s="149"/>
      <c r="I516" s="275"/>
    </row>
    <row r="517" s="147" customFormat="1" ht="36" customHeight="1" spans="1:9">
      <c r="A517" s="457">
        <v>2070808</v>
      </c>
      <c r="B517" s="443" t="s">
        <v>442</v>
      </c>
      <c r="C517" s="369">
        <f>VLOOKUP(A517,'[3]02-1'!$A$1:$G$1271,4,FALSE)</f>
        <v>1050</v>
      </c>
      <c r="D517" s="369">
        <v>885</v>
      </c>
      <c r="E517" s="444">
        <f t="shared" si="24"/>
        <v>-0.157</v>
      </c>
      <c r="F517" s="438" t="str">
        <f t="shared" si="25"/>
        <v>是</v>
      </c>
      <c r="G517" s="282" t="str">
        <f t="shared" si="26"/>
        <v>项</v>
      </c>
      <c r="H517" s="149"/>
      <c r="I517" s="275"/>
    </row>
    <row r="518" s="147" customFormat="1" ht="36" customHeight="1" spans="1:9">
      <c r="A518" s="442">
        <v>2070899</v>
      </c>
      <c r="B518" s="443" t="s">
        <v>443</v>
      </c>
      <c r="C518" s="369">
        <f>VLOOKUP(A518,'[3]02-1'!$A$1:$G$1271,4,FALSE)</f>
        <v>6</v>
      </c>
      <c r="D518" s="369">
        <v>6</v>
      </c>
      <c r="E518" s="444">
        <f t="shared" si="24"/>
        <v>0</v>
      </c>
      <c r="F518" s="438" t="str">
        <f t="shared" si="25"/>
        <v>是</v>
      </c>
      <c r="G518" s="282" t="str">
        <f t="shared" si="26"/>
        <v>项</v>
      </c>
      <c r="H518" s="149"/>
      <c r="I518" s="275"/>
    </row>
    <row r="519" ht="36" hidden="1" customHeight="1" spans="1:8">
      <c r="A519" s="442">
        <v>20799</v>
      </c>
      <c r="B519" s="440" t="s">
        <v>444</v>
      </c>
      <c r="C519" s="436">
        <f>SUM(C520:C522)</f>
        <v>0</v>
      </c>
      <c r="D519" s="436">
        <f>SUM(D520:D522)</f>
        <v>0</v>
      </c>
      <c r="E519" s="441" t="str">
        <f t="shared" si="24"/>
        <v/>
      </c>
      <c r="F519" s="438" t="str">
        <f t="shared" si="25"/>
        <v>否</v>
      </c>
      <c r="G519" s="282" t="str">
        <f t="shared" si="26"/>
        <v>款</v>
      </c>
      <c r="H519" s="282"/>
    </row>
    <row r="520" s="147" customFormat="1" ht="36" hidden="1" customHeight="1" spans="1:9">
      <c r="A520" s="442">
        <v>2079902</v>
      </c>
      <c r="B520" s="443" t="s">
        <v>445</v>
      </c>
      <c r="C520" s="369">
        <f>VLOOKUP(A520,'[3]02-1'!$A$1:$G$1271,4,FALSE)</f>
        <v>0</v>
      </c>
      <c r="D520" s="369"/>
      <c r="E520" s="444" t="str">
        <f t="shared" si="24"/>
        <v/>
      </c>
      <c r="F520" s="438" t="str">
        <f t="shared" si="25"/>
        <v>否</v>
      </c>
      <c r="G520" s="282" t="str">
        <f t="shared" si="26"/>
        <v>项</v>
      </c>
      <c r="H520" s="149"/>
      <c r="I520" s="275"/>
    </row>
    <row r="521" s="147" customFormat="1" ht="36" hidden="1" customHeight="1" spans="1:9">
      <c r="A521" s="442">
        <v>2079903</v>
      </c>
      <c r="B521" s="443" t="s">
        <v>446</v>
      </c>
      <c r="C521" s="369">
        <f>VLOOKUP(A521,'[3]02-1'!$A$1:$G$1271,4,FALSE)</f>
        <v>0</v>
      </c>
      <c r="D521" s="369"/>
      <c r="E521" s="444" t="str">
        <f t="shared" si="24"/>
        <v/>
      </c>
      <c r="F521" s="438" t="str">
        <f t="shared" si="25"/>
        <v>否</v>
      </c>
      <c r="G521" s="282" t="str">
        <f t="shared" si="26"/>
        <v>项</v>
      </c>
      <c r="H521" s="149"/>
      <c r="I521" s="275"/>
    </row>
    <row r="522" s="147" customFormat="1" ht="36" hidden="1" customHeight="1" spans="1:9">
      <c r="A522" s="442">
        <v>2079999</v>
      </c>
      <c r="B522" s="443" t="s">
        <v>444</v>
      </c>
      <c r="C522" s="369">
        <f>VLOOKUP(A522,'[3]02-1'!$A$1:$G$1271,4,FALSE)</f>
        <v>0</v>
      </c>
      <c r="D522" s="369"/>
      <c r="E522" s="444" t="str">
        <f t="shared" si="24"/>
        <v/>
      </c>
      <c r="F522" s="438" t="str">
        <f t="shared" si="25"/>
        <v>否</v>
      </c>
      <c r="G522" s="282" t="str">
        <f t="shared" si="26"/>
        <v>项</v>
      </c>
      <c r="H522" s="149"/>
      <c r="I522" s="275"/>
    </row>
    <row r="523" ht="36" customHeight="1" spans="1:8">
      <c r="A523" s="449">
        <v>208</v>
      </c>
      <c r="B523" s="208" t="s">
        <v>61</v>
      </c>
      <c r="C523" s="436">
        <f>SUM(C524,C543,C551,C553,C562,C566,C576,C585,C592,C600,C609,C615,C618,C621,C624,C627,C630,C634,C638,C647,C650)</f>
        <v>73519</v>
      </c>
      <c r="D523" s="436">
        <f>SUM(D524,D543,D551,D553,D562,D566,D576,D585,D592,D600,D609,D615,D618,D621,D624,D627,D630,D634,D638,D647,D650)</f>
        <v>63876</v>
      </c>
      <c r="E523" s="441">
        <f t="shared" si="24"/>
        <v>-0.131</v>
      </c>
      <c r="F523" s="438" t="str">
        <f t="shared" si="25"/>
        <v>是</v>
      </c>
      <c r="G523" s="282" t="str">
        <f t="shared" si="26"/>
        <v>类</v>
      </c>
      <c r="H523" s="452">
        <f>D523/C523</f>
        <v>0.8688</v>
      </c>
    </row>
    <row r="524" ht="36" customHeight="1" spans="1:8">
      <c r="A524" s="442">
        <v>20801</v>
      </c>
      <c r="B524" s="440" t="s">
        <v>447</v>
      </c>
      <c r="C524" s="436">
        <f>SUM(C525:C542)</f>
        <v>3185</v>
      </c>
      <c r="D524" s="436">
        <f>SUM(D525:D542)-1</f>
        <v>2017</v>
      </c>
      <c r="E524" s="441">
        <f t="shared" si="24"/>
        <v>-0.367</v>
      </c>
      <c r="F524" s="438" t="str">
        <f t="shared" si="25"/>
        <v>是</v>
      </c>
      <c r="G524" s="282" t="str">
        <f t="shared" si="26"/>
        <v>款</v>
      </c>
      <c r="H524" s="282"/>
    </row>
    <row r="525" s="147" customFormat="1" ht="36" customHeight="1" spans="1:9">
      <c r="A525" s="442">
        <v>2080101</v>
      </c>
      <c r="B525" s="443" t="s">
        <v>114</v>
      </c>
      <c r="C525" s="369">
        <f>VLOOKUP(A525,'[3]02-1'!$A$1:$G$1271,4,FALSE)</f>
        <v>1061</v>
      </c>
      <c r="D525" s="369">
        <v>934</v>
      </c>
      <c r="E525" s="444">
        <f t="shared" si="24"/>
        <v>-0.12</v>
      </c>
      <c r="F525" s="438" t="str">
        <f t="shared" si="25"/>
        <v>是</v>
      </c>
      <c r="G525" s="282" t="str">
        <f t="shared" si="26"/>
        <v>项</v>
      </c>
      <c r="H525" s="149"/>
      <c r="I525" s="275"/>
    </row>
    <row r="526" s="147" customFormat="1" ht="36" hidden="1" customHeight="1" spans="1:9">
      <c r="A526" s="442">
        <v>2080102</v>
      </c>
      <c r="B526" s="443" t="s">
        <v>115</v>
      </c>
      <c r="C526" s="369">
        <f>VLOOKUP(A526,'[3]02-1'!$A$1:$G$1271,4,FALSE)</f>
        <v>0</v>
      </c>
      <c r="D526" s="369"/>
      <c r="E526" s="444" t="str">
        <f t="shared" si="24"/>
        <v/>
      </c>
      <c r="F526" s="438" t="str">
        <f t="shared" si="25"/>
        <v>否</v>
      </c>
      <c r="G526" s="282" t="str">
        <f t="shared" si="26"/>
        <v>项</v>
      </c>
      <c r="H526" s="149"/>
      <c r="I526" s="275"/>
    </row>
    <row r="527" s="147" customFormat="1" ht="36" hidden="1" customHeight="1" spans="1:9">
      <c r="A527" s="442">
        <v>2080103</v>
      </c>
      <c r="B527" s="443" t="s">
        <v>116</v>
      </c>
      <c r="C527" s="369">
        <f>VLOOKUP(A527,'[3]02-1'!$A$1:$G$1271,4,FALSE)</f>
        <v>0</v>
      </c>
      <c r="D527" s="369"/>
      <c r="E527" s="444" t="str">
        <f t="shared" si="24"/>
        <v/>
      </c>
      <c r="F527" s="438" t="str">
        <f t="shared" si="25"/>
        <v>否</v>
      </c>
      <c r="G527" s="282" t="str">
        <f t="shared" si="26"/>
        <v>项</v>
      </c>
      <c r="H527" s="149"/>
      <c r="I527" s="275"/>
    </row>
    <row r="528" s="147" customFormat="1" ht="36" customHeight="1" spans="1:9">
      <c r="A528" s="442">
        <v>2080104</v>
      </c>
      <c r="B528" s="443" t="s">
        <v>448</v>
      </c>
      <c r="C528" s="369">
        <f>VLOOKUP(A528,'[3]02-1'!$A$1:$G$1271,4,FALSE)</f>
        <v>34</v>
      </c>
      <c r="D528" s="369">
        <v>20</v>
      </c>
      <c r="E528" s="444">
        <f t="shared" si="24"/>
        <v>-0.412</v>
      </c>
      <c r="F528" s="438" t="str">
        <f t="shared" si="25"/>
        <v>是</v>
      </c>
      <c r="G528" s="282" t="str">
        <f t="shared" si="26"/>
        <v>项</v>
      </c>
      <c r="H528" s="149"/>
      <c r="I528" s="275"/>
    </row>
    <row r="529" s="147" customFormat="1" ht="36" hidden="1" customHeight="1" spans="1:9">
      <c r="A529" s="442">
        <v>2080105</v>
      </c>
      <c r="B529" s="443" t="s">
        <v>449</v>
      </c>
      <c r="C529" s="369">
        <f>VLOOKUP(A529,'[3]02-1'!$A$1:$G$1271,4,FALSE)</f>
        <v>0</v>
      </c>
      <c r="D529" s="369"/>
      <c r="E529" s="444" t="str">
        <f t="shared" si="24"/>
        <v/>
      </c>
      <c r="F529" s="438" t="str">
        <f t="shared" si="25"/>
        <v>否</v>
      </c>
      <c r="G529" s="282" t="str">
        <f t="shared" si="26"/>
        <v>项</v>
      </c>
      <c r="H529" s="149"/>
      <c r="I529" s="275"/>
    </row>
    <row r="530" s="147" customFormat="1" ht="36" hidden="1" customHeight="1" spans="1:9">
      <c r="A530" s="442">
        <v>2080106</v>
      </c>
      <c r="B530" s="443" t="s">
        <v>450</v>
      </c>
      <c r="C530" s="369">
        <f>VLOOKUP(A530,'[3]02-1'!$A$1:$G$1271,4,FALSE)</f>
        <v>0</v>
      </c>
      <c r="D530" s="369"/>
      <c r="E530" s="444" t="str">
        <f t="shared" si="24"/>
        <v/>
      </c>
      <c r="F530" s="438" t="str">
        <f t="shared" si="25"/>
        <v>否</v>
      </c>
      <c r="G530" s="282" t="str">
        <f t="shared" si="26"/>
        <v>项</v>
      </c>
      <c r="H530" s="149"/>
      <c r="I530" s="275"/>
    </row>
    <row r="531" s="147" customFormat="1" ht="36" customHeight="1" spans="1:9">
      <c r="A531" s="442">
        <v>2080107</v>
      </c>
      <c r="B531" s="443" t="s">
        <v>451</v>
      </c>
      <c r="C531" s="369">
        <f>VLOOKUP(A531,'[3]02-1'!$A$1:$G$1271,4,FALSE)</f>
        <v>2</v>
      </c>
      <c r="D531" s="369"/>
      <c r="E531" s="444">
        <f t="shared" si="24"/>
        <v>-1</v>
      </c>
      <c r="F531" s="438" t="str">
        <f t="shared" si="25"/>
        <v>是</v>
      </c>
      <c r="G531" s="282" t="str">
        <f t="shared" si="26"/>
        <v>项</v>
      </c>
      <c r="H531" s="149"/>
      <c r="I531" s="275"/>
    </row>
    <row r="532" s="147" customFormat="1" ht="36" hidden="1" customHeight="1" spans="1:9">
      <c r="A532" s="442">
        <v>2080108</v>
      </c>
      <c r="B532" s="443" t="s">
        <v>155</v>
      </c>
      <c r="C532" s="369">
        <f>VLOOKUP(A532,'[3]02-1'!$A$1:$G$1271,4,FALSE)</f>
        <v>0</v>
      </c>
      <c r="D532" s="369"/>
      <c r="E532" s="444" t="str">
        <f t="shared" si="24"/>
        <v/>
      </c>
      <c r="F532" s="438" t="str">
        <f t="shared" si="25"/>
        <v>否</v>
      </c>
      <c r="G532" s="282" t="str">
        <f t="shared" si="26"/>
        <v>项</v>
      </c>
      <c r="H532" s="149"/>
      <c r="I532" s="275"/>
    </row>
    <row r="533" s="147" customFormat="1" ht="36" customHeight="1" spans="1:9">
      <c r="A533" s="442">
        <v>2080109</v>
      </c>
      <c r="B533" s="443" t="s">
        <v>452</v>
      </c>
      <c r="C533" s="369">
        <f>VLOOKUP(A533,'[3]02-1'!$A$1:$G$1271,4,FALSE)</f>
        <v>859</v>
      </c>
      <c r="D533" s="369">
        <v>783</v>
      </c>
      <c r="E533" s="444">
        <f t="shared" si="24"/>
        <v>-0.088</v>
      </c>
      <c r="F533" s="438" t="str">
        <f t="shared" si="25"/>
        <v>是</v>
      </c>
      <c r="G533" s="282" t="str">
        <f t="shared" si="26"/>
        <v>项</v>
      </c>
      <c r="H533" s="149"/>
      <c r="I533" s="275"/>
    </row>
    <row r="534" s="147" customFormat="1" ht="36" hidden="1" customHeight="1" spans="1:9">
      <c r="A534" s="442">
        <v>2080110</v>
      </c>
      <c r="B534" s="443" t="s">
        <v>453</v>
      </c>
      <c r="C534" s="369">
        <f>VLOOKUP(A534,'[3]02-1'!$A$1:$G$1271,4,FALSE)</f>
        <v>0</v>
      </c>
      <c r="D534" s="369"/>
      <c r="E534" s="444" t="str">
        <f t="shared" si="24"/>
        <v/>
      </c>
      <c r="F534" s="438" t="str">
        <f t="shared" si="25"/>
        <v>否</v>
      </c>
      <c r="G534" s="282" t="str">
        <f t="shared" si="26"/>
        <v>项</v>
      </c>
      <c r="H534" s="149"/>
      <c r="I534" s="275"/>
    </row>
    <row r="535" s="147" customFormat="1" ht="36" hidden="1" customHeight="1" spans="1:9">
      <c r="A535" s="442">
        <v>2080111</v>
      </c>
      <c r="B535" s="443" t="s">
        <v>454</v>
      </c>
      <c r="C535" s="369">
        <f>VLOOKUP(A535,'[3]02-1'!$A$1:$G$1271,4,FALSE)</f>
        <v>0</v>
      </c>
      <c r="D535" s="369"/>
      <c r="E535" s="444" t="str">
        <f t="shared" si="24"/>
        <v/>
      </c>
      <c r="F535" s="438" t="str">
        <f t="shared" si="25"/>
        <v>否</v>
      </c>
      <c r="G535" s="282" t="str">
        <f t="shared" si="26"/>
        <v>项</v>
      </c>
      <c r="H535" s="149"/>
      <c r="I535" s="275"/>
    </row>
    <row r="536" s="147" customFormat="1" ht="36" hidden="1" customHeight="1" spans="1:9">
      <c r="A536" s="442">
        <v>2080112</v>
      </c>
      <c r="B536" s="443" t="s">
        <v>455</v>
      </c>
      <c r="C536" s="369">
        <f>VLOOKUP(A536,'[3]02-1'!$A$1:$G$1271,4,FALSE)</f>
        <v>0</v>
      </c>
      <c r="D536" s="369"/>
      <c r="E536" s="444" t="str">
        <f t="shared" si="24"/>
        <v/>
      </c>
      <c r="F536" s="438" t="str">
        <f t="shared" si="25"/>
        <v>否</v>
      </c>
      <c r="G536" s="282" t="str">
        <f t="shared" si="26"/>
        <v>项</v>
      </c>
      <c r="H536" s="149"/>
      <c r="I536" s="275"/>
    </row>
    <row r="537" s="147" customFormat="1" ht="36" hidden="1" customHeight="1" spans="1:9">
      <c r="A537" s="447">
        <v>2080113</v>
      </c>
      <c r="B537" s="455" t="s">
        <v>456</v>
      </c>
      <c r="C537" s="369">
        <f>VLOOKUP(A537,'[3]02-1'!$A$1:$G$1271,4,FALSE)</f>
        <v>0</v>
      </c>
      <c r="D537" s="369"/>
      <c r="E537" s="444" t="str">
        <f t="shared" si="24"/>
        <v/>
      </c>
      <c r="F537" s="438" t="str">
        <f t="shared" si="25"/>
        <v>否</v>
      </c>
      <c r="G537" s="282" t="str">
        <f t="shared" si="26"/>
        <v>项</v>
      </c>
      <c r="H537" s="149"/>
      <c r="I537" s="275"/>
    </row>
    <row r="538" s="147" customFormat="1" ht="36" hidden="1" customHeight="1" spans="1:9">
      <c r="A538" s="447">
        <v>2080114</v>
      </c>
      <c r="B538" s="455" t="s">
        <v>457</v>
      </c>
      <c r="C538" s="369">
        <f>VLOOKUP(A538,'[3]02-1'!$A$1:$G$1271,4,FALSE)</f>
        <v>0</v>
      </c>
      <c r="D538" s="369"/>
      <c r="E538" s="444" t="str">
        <f t="shared" si="24"/>
        <v/>
      </c>
      <c r="F538" s="438" t="str">
        <f t="shared" si="25"/>
        <v>否</v>
      </c>
      <c r="G538" s="282" t="str">
        <f t="shared" si="26"/>
        <v>项</v>
      </c>
      <c r="H538" s="149"/>
      <c r="I538" s="275"/>
    </row>
    <row r="539" s="147" customFormat="1" ht="36" hidden="1" customHeight="1" spans="1:9">
      <c r="A539" s="447">
        <v>2080115</v>
      </c>
      <c r="B539" s="455" t="s">
        <v>458</v>
      </c>
      <c r="C539" s="369">
        <f>VLOOKUP(A539,'[3]02-1'!$A$1:$G$1271,4,FALSE)</f>
        <v>0</v>
      </c>
      <c r="D539" s="369"/>
      <c r="E539" s="444" t="str">
        <f t="shared" si="24"/>
        <v/>
      </c>
      <c r="F539" s="438" t="str">
        <f t="shared" si="25"/>
        <v>否</v>
      </c>
      <c r="G539" s="282" t="str">
        <f t="shared" si="26"/>
        <v>项</v>
      </c>
      <c r="H539" s="149"/>
      <c r="I539" s="275"/>
    </row>
    <row r="540" s="147" customFormat="1" ht="36" customHeight="1" spans="1:9">
      <c r="A540" s="447">
        <v>2080116</v>
      </c>
      <c r="B540" s="455" t="s">
        <v>459</v>
      </c>
      <c r="C540" s="369">
        <f>VLOOKUP(A540,'[3]02-1'!$A$1:$G$1271,4,FALSE)</f>
        <v>1000</v>
      </c>
      <c r="D540" s="369"/>
      <c r="E540" s="444">
        <f t="shared" si="24"/>
        <v>-1</v>
      </c>
      <c r="F540" s="438" t="str">
        <f t="shared" si="25"/>
        <v>是</v>
      </c>
      <c r="G540" s="282" t="str">
        <f t="shared" si="26"/>
        <v>项</v>
      </c>
      <c r="H540" s="149"/>
      <c r="I540" s="275"/>
    </row>
    <row r="541" s="147" customFormat="1" ht="36" customHeight="1" spans="1:9">
      <c r="A541" s="447">
        <v>2080150</v>
      </c>
      <c r="B541" s="455" t="s">
        <v>123</v>
      </c>
      <c r="C541" s="369">
        <f>VLOOKUP(A541,'[3]02-1'!$A$1:$G$1271,4,FALSE)</f>
        <v>164</v>
      </c>
      <c r="D541" s="369">
        <v>167</v>
      </c>
      <c r="E541" s="444">
        <f t="shared" si="24"/>
        <v>0.018</v>
      </c>
      <c r="F541" s="438" t="str">
        <f t="shared" si="25"/>
        <v>是</v>
      </c>
      <c r="G541" s="282" t="str">
        <f t="shared" si="26"/>
        <v>项</v>
      </c>
      <c r="H541" s="149"/>
      <c r="I541" s="275"/>
    </row>
    <row r="542" s="147" customFormat="1" ht="36" customHeight="1" spans="1:9">
      <c r="A542" s="442">
        <v>2080199</v>
      </c>
      <c r="B542" s="443" t="s">
        <v>460</v>
      </c>
      <c r="C542" s="369">
        <f>VLOOKUP(A542,'[3]02-1'!$A$1:$G$1271,4,FALSE)</f>
        <v>65</v>
      </c>
      <c r="D542" s="369">
        <v>114</v>
      </c>
      <c r="E542" s="444">
        <f t="shared" si="24"/>
        <v>0.754</v>
      </c>
      <c r="F542" s="438" t="str">
        <f t="shared" si="25"/>
        <v>是</v>
      </c>
      <c r="G542" s="282" t="str">
        <f t="shared" si="26"/>
        <v>项</v>
      </c>
      <c r="H542" s="149"/>
      <c r="I542" s="275"/>
    </row>
    <row r="543" ht="36" customHeight="1" spans="1:8">
      <c r="A543" s="442">
        <v>20802</v>
      </c>
      <c r="B543" s="440" t="s">
        <v>461</v>
      </c>
      <c r="C543" s="436">
        <f>SUM(C544:C550)</f>
        <v>441</v>
      </c>
      <c r="D543" s="436">
        <f>SUM(D544:D550)+1</f>
        <v>723</v>
      </c>
      <c r="E543" s="441">
        <f t="shared" si="24"/>
        <v>0.639</v>
      </c>
      <c r="F543" s="438" t="str">
        <f t="shared" si="25"/>
        <v>是</v>
      </c>
      <c r="G543" s="282" t="str">
        <f t="shared" si="26"/>
        <v>款</v>
      </c>
      <c r="H543" s="282"/>
    </row>
    <row r="544" s="147" customFormat="1" ht="36" customHeight="1" spans="1:9">
      <c r="A544" s="442">
        <v>2080201</v>
      </c>
      <c r="B544" s="443" t="s">
        <v>114</v>
      </c>
      <c r="C544" s="369">
        <f>VLOOKUP(A544,'[3]02-1'!$A$1:$G$1271,4,FALSE)</f>
        <v>226</v>
      </c>
      <c r="D544" s="369">
        <v>186</v>
      </c>
      <c r="E544" s="444">
        <f t="shared" si="24"/>
        <v>-0.177</v>
      </c>
      <c r="F544" s="438" t="str">
        <f t="shared" si="25"/>
        <v>是</v>
      </c>
      <c r="G544" s="282" t="str">
        <f t="shared" si="26"/>
        <v>项</v>
      </c>
      <c r="H544" s="149"/>
      <c r="I544" s="275"/>
    </row>
    <row r="545" s="147" customFormat="1" ht="36" customHeight="1" spans="1:9">
      <c r="A545" s="442">
        <v>2080202</v>
      </c>
      <c r="B545" s="443" t="s">
        <v>115</v>
      </c>
      <c r="C545" s="369">
        <f>VLOOKUP(A545,'[3]02-1'!$A$1:$G$1271,4,FALSE)</f>
        <v>0</v>
      </c>
      <c r="D545" s="369">
        <v>204</v>
      </c>
      <c r="E545" s="444" t="str">
        <f t="shared" si="24"/>
        <v/>
      </c>
      <c r="F545" s="438" t="str">
        <f t="shared" si="25"/>
        <v>是</v>
      </c>
      <c r="G545" s="282" t="str">
        <f t="shared" si="26"/>
        <v>项</v>
      </c>
      <c r="H545" s="149"/>
      <c r="I545" s="275"/>
    </row>
    <row r="546" s="147" customFormat="1" ht="36" hidden="1" customHeight="1" spans="1:9">
      <c r="A546" s="442">
        <v>2080203</v>
      </c>
      <c r="B546" s="443" t="s">
        <v>116</v>
      </c>
      <c r="C546" s="369">
        <f>VLOOKUP(A546,'[3]02-1'!$A$1:$G$1271,4,FALSE)</f>
        <v>0</v>
      </c>
      <c r="D546" s="369"/>
      <c r="E546" s="444" t="str">
        <f t="shared" si="24"/>
        <v/>
      </c>
      <c r="F546" s="438" t="str">
        <f t="shared" si="25"/>
        <v>否</v>
      </c>
      <c r="G546" s="282" t="str">
        <f t="shared" si="26"/>
        <v>项</v>
      </c>
      <c r="H546" s="149"/>
      <c r="I546" s="275"/>
    </row>
    <row r="547" s="147" customFormat="1" ht="36" customHeight="1" spans="1:9">
      <c r="A547" s="442">
        <v>2080206</v>
      </c>
      <c r="B547" s="443" t="s">
        <v>462</v>
      </c>
      <c r="C547" s="369">
        <f>VLOOKUP(A547,'[3]02-1'!$A$1:$G$1271,4,FALSE)</f>
        <v>10</v>
      </c>
      <c r="D547" s="369">
        <v>26</v>
      </c>
      <c r="E547" s="444">
        <f t="shared" si="24"/>
        <v>1.6</v>
      </c>
      <c r="F547" s="438" t="str">
        <f t="shared" si="25"/>
        <v>是</v>
      </c>
      <c r="G547" s="282" t="str">
        <f t="shared" si="26"/>
        <v>项</v>
      </c>
      <c r="H547" s="149"/>
      <c r="I547" s="275"/>
    </row>
    <row r="548" s="147" customFormat="1" ht="36" customHeight="1" spans="1:9">
      <c r="A548" s="442">
        <v>2080207</v>
      </c>
      <c r="B548" s="443" t="s">
        <v>463</v>
      </c>
      <c r="C548" s="369">
        <f>VLOOKUP(A548,'[3]02-1'!$A$1:$G$1271,4,FALSE)</f>
        <v>10</v>
      </c>
      <c r="D548" s="369">
        <v>7</v>
      </c>
      <c r="E548" s="444">
        <f t="shared" si="24"/>
        <v>-0.3</v>
      </c>
      <c r="F548" s="438" t="str">
        <f t="shared" si="25"/>
        <v>是</v>
      </c>
      <c r="G548" s="282" t="str">
        <f t="shared" si="26"/>
        <v>项</v>
      </c>
      <c r="H548" s="149"/>
      <c r="I548" s="275"/>
    </row>
    <row r="549" s="147" customFormat="1" ht="36" customHeight="1" spans="1:9">
      <c r="A549" s="442">
        <v>2080208</v>
      </c>
      <c r="B549" s="443" t="s">
        <v>464</v>
      </c>
      <c r="C549" s="369">
        <f>VLOOKUP(A549,'[3]02-1'!$A$1:$G$1271,4,FALSE)</f>
        <v>26</v>
      </c>
      <c r="D549" s="369">
        <v>231</v>
      </c>
      <c r="E549" s="444">
        <f t="shared" si="24"/>
        <v>7.885</v>
      </c>
      <c r="F549" s="438" t="str">
        <f t="shared" si="25"/>
        <v>是</v>
      </c>
      <c r="G549" s="282" t="str">
        <f t="shared" si="26"/>
        <v>项</v>
      </c>
      <c r="H549" s="149"/>
      <c r="I549" s="275"/>
    </row>
    <row r="550" s="147" customFormat="1" ht="36" customHeight="1" spans="1:9">
      <c r="A550" s="442">
        <v>2080299</v>
      </c>
      <c r="B550" s="443" t="s">
        <v>465</v>
      </c>
      <c r="C550" s="369">
        <f>VLOOKUP(A550,'[3]02-1'!$A$1:$G$1271,4,FALSE)</f>
        <v>169</v>
      </c>
      <c r="D550" s="369">
        <v>68</v>
      </c>
      <c r="E550" s="444">
        <f t="shared" si="24"/>
        <v>-0.598</v>
      </c>
      <c r="F550" s="438" t="str">
        <f t="shared" si="25"/>
        <v>是</v>
      </c>
      <c r="G550" s="282" t="str">
        <f t="shared" si="26"/>
        <v>项</v>
      </c>
      <c r="H550" s="149"/>
      <c r="I550" s="275"/>
    </row>
    <row r="551" s="147" customFormat="1" ht="36" hidden="1" customHeight="1" spans="1:9">
      <c r="A551" s="442">
        <v>20804</v>
      </c>
      <c r="B551" s="440" t="s">
        <v>466</v>
      </c>
      <c r="C551" s="369">
        <f>SUM(C552:C552)</f>
        <v>0</v>
      </c>
      <c r="D551" s="369">
        <f>SUM(D552:D552)</f>
        <v>0</v>
      </c>
      <c r="E551" s="444" t="str">
        <f t="shared" si="24"/>
        <v/>
      </c>
      <c r="F551" s="438" t="str">
        <f t="shared" si="25"/>
        <v>否</v>
      </c>
      <c r="G551" s="282" t="str">
        <f t="shared" si="26"/>
        <v>款</v>
      </c>
      <c r="H551" s="149"/>
      <c r="I551" s="275"/>
    </row>
    <row r="552" s="147" customFormat="1" ht="36" hidden="1" customHeight="1" spans="1:9">
      <c r="A552" s="442">
        <v>2080402</v>
      </c>
      <c r="B552" s="443" t="s">
        <v>467</v>
      </c>
      <c r="C552" s="369">
        <f>VLOOKUP(A552,'[3]02-1'!$A$1:$G$1271,4,FALSE)</f>
        <v>0</v>
      </c>
      <c r="D552" s="369"/>
      <c r="E552" s="444" t="str">
        <f t="shared" si="24"/>
        <v/>
      </c>
      <c r="F552" s="438" t="str">
        <f t="shared" si="25"/>
        <v>否</v>
      </c>
      <c r="G552" s="282" t="str">
        <f t="shared" si="26"/>
        <v>项</v>
      </c>
      <c r="H552" s="149"/>
      <c r="I552" s="275"/>
    </row>
    <row r="553" ht="36" customHeight="1" spans="1:8">
      <c r="A553" s="442">
        <v>20805</v>
      </c>
      <c r="B553" s="440" t="s">
        <v>468</v>
      </c>
      <c r="C553" s="436">
        <f>SUM(C554:C561)</f>
        <v>44938</v>
      </c>
      <c r="D553" s="436">
        <f>SUM(D554:D561)+1</f>
        <v>44174</v>
      </c>
      <c r="E553" s="441">
        <f t="shared" si="24"/>
        <v>-0.017</v>
      </c>
      <c r="F553" s="438" t="str">
        <f t="shared" si="25"/>
        <v>是</v>
      </c>
      <c r="G553" s="282" t="str">
        <f t="shared" si="26"/>
        <v>款</v>
      </c>
      <c r="H553" s="282"/>
    </row>
    <row r="554" s="147" customFormat="1" ht="36" customHeight="1" spans="1:9">
      <c r="A554" s="442">
        <v>2080501</v>
      </c>
      <c r="B554" s="443" t="s">
        <v>469</v>
      </c>
      <c r="C554" s="369">
        <f>VLOOKUP(A554,'[3]02-1'!$A$1:$G$1271,4,FALSE)</f>
        <v>1880</v>
      </c>
      <c r="D554" s="369">
        <v>3603</v>
      </c>
      <c r="E554" s="444">
        <f t="shared" si="24"/>
        <v>0.916</v>
      </c>
      <c r="F554" s="438" t="str">
        <f t="shared" si="25"/>
        <v>是</v>
      </c>
      <c r="G554" s="282" t="str">
        <f t="shared" si="26"/>
        <v>项</v>
      </c>
      <c r="H554" s="149"/>
      <c r="I554" s="275"/>
    </row>
    <row r="555" s="147" customFormat="1" ht="36" customHeight="1" spans="1:9">
      <c r="A555" s="442">
        <v>2080502</v>
      </c>
      <c r="B555" s="443" t="s">
        <v>470</v>
      </c>
      <c r="C555" s="369">
        <f>VLOOKUP(A555,'[3]02-1'!$A$1:$G$1271,4,FALSE)</f>
        <v>4858</v>
      </c>
      <c r="D555" s="369">
        <v>7554</v>
      </c>
      <c r="E555" s="444">
        <f t="shared" si="24"/>
        <v>0.555</v>
      </c>
      <c r="F555" s="438" t="str">
        <f t="shared" si="25"/>
        <v>是</v>
      </c>
      <c r="G555" s="282" t="str">
        <f t="shared" si="26"/>
        <v>项</v>
      </c>
      <c r="H555" s="149"/>
      <c r="I555" s="275"/>
    </row>
    <row r="556" s="147" customFormat="1" ht="36" customHeight="1" spans="1:9">
      <c r="A556" s="442">
        <v>2080503</v>
      </c>
      <c r="B556" s="443" t="s">
        <v>471</v>
      </c>
      <c r="C556" s="369">
        <f>VLOOKUP(A556,'[3]02-1'!$A$1:$G$1271,4,FALSE)</f>
        <v>35</v>
      </c>
      <c r="D556" s="369">
        <v>1</v>
      </c>
      <c r="E556" s="444">
        <f t="shared" si="24"/>
        <v>-0.971</v>
      </c>
      <c r="F556" s="438" t="str">
        <f t="shared" si="25"/>
        <v>是</v>
      </c>
      <c r="G556" s="282" t="str">
        <f t="shared" si="26"/>
        <v>项</v>
      </c>
      <c r="H556" s="149"/>
      <c r="I556" s="275"/>
    </row>
    <row r="557" s="147" customFormat="1" ht="36" customHeight="1" spans="1:9">
      <c r="A557" s="442">
        <v>2080505</v>
      </c>
      <c r="B557" s="443" t="s">
        <v>472</v>
      </c>
      <c r="C557" s="369">
        <f>VLOOKUP(A557,'[3]02-1'!$A$1:$G$1271,4,FALSE)</f>
        <v>15789</v>
      </c>
      <c r="D557" s="369">
        <v>15623</v>
      </c>
      <c r="E557" s="444">
        <f t="shared" si="24"/>
        <v>-0.011</v>
      </c>
      <c r="F557" s="438" t="str">
        <f t="shared" si="25"/>
        <v>是</v>
      </c>
      <c r="G557" s="282" t="str">
        <f t="shared" si="26"/>
        <v>项</v>
      </c>
      <c r="H557" s="149"/>
      <c r="I557" s="275"/>
    </row>
    <row r="558" s="147" customFormat="1" ht="36" customHeight="1" spans="1:9">
      <c r="A558" s="442">
        <v>2080506</v>
      </c>
      <c r="B558" s="443" t="s">
        <v>473</v>
      </c>
      <c r="C558" s="369">
        <f>VLOOKUP(A558,'[3]02-1'!$A$1:$G$1271,4,FALSE)</f>
        <v>5486</v>
      </c>
      <c r="D558" s="369">
        <v>4169</v>
      </c>
      <c r="E558" s="444">
        <f t="shared" si="24"/>
        <v>-0.24</v>
      </c>
      <c r="F558" s="438" t="str">
        <f t="shared" si="25"/>
        <v>是</v>
      </c>
      <c r="G558" s="282" t="str">
        <f t="shared" si="26"/>
        <v>项</v>
      </c>
      <c r="H558" s="149"/>
      <c r="I558" s="275"/>
    </row>
    <row r="559" s="147" customFormat="1" ht="36" customHeight="1" spans="1:9">
      <c r="A559" s="442">
        <v>2080507</v>
      </c>
      <c r="B559" s="443" t="s">
        <v>474</v>
      </c>
      <c r="C559" s="369">
        <f>VLOOKUP(A559,'[3]02-1'!$A$1:$G$1271,4,FALSE)</f>
        <v>16066</v>
      </c>
      <c r="D559" s="369">
        <v>12341</v>
      </c>
      <c r="E559" s="444">
        <f t="shared" si="24"/>
        <v>-0.232</v>
      </c>
      <c r="F559" s="438" t="str">
        <f t="shared" si="25"/>
        <v>是</v>
      </c>
      <c r="G559" s="282" t="str">
        <f t="shared" si="26"/>
        <v>项</v>
      </c>
      <c r="H559" s="149"/>
      <c r="I559" s="275"/>
    </row>
    <row r="560" s="147" customFormat="1" ht="36" hidden="1" customHeight="1" spans="1:9">
      <c r="A560" s="447">
        <v>2080508</v>
      </c>
      <c r="B560" s="455" t="s">
        <v>475</v>
      </c>
      <c r="C560" s="369">
        <f>VLOOKUP(A560,'[3]02-1'!$A$1:$G$1271,4,FALSE)</f>
        <v>0</v>
      </c>
      <c r="D560" s="369"/>
      <c r="E560" s="444" t="str">
        <f t="shared" si="24"/>
        <v/>
      </c>
      <c r="F560" s="438" t="str">
        <f t="shared" si="25"/>
        <v>否</v>
      </c>
      <c r="G560" s="282" t="str">
        <f t="shared" si="26"/>
        <v>项</v>
      </c>
      <c r="H560" s="149"/>
      <c r="I560" s="275"/>
    </row>
    <row r="561" s="397" customFormat="1" ht="36" customHeight="1" spans="1:9">
      <c r="A561" s="442">
        <v>2080599</v>
      </c>
      <c r="B561" s="443" t="s">
        <v>476</v>
      </c>
      <c r="C561" s="369">
        <f>VLOOKUP(A561,'[3]02-1'!$A$1:$G$1271,4,FALSE)</f>
        <v>824</v>
      </c>
      <c r="D561" s="369">
        <v>882</v>
      </c>
      <c r="E561" s="444">
        <f t="shared" si="24"/>
        <v>0.07</v>
      </c>
      <c r="F561" s="438" t="str">
        <f t="shared" si="25"/>
        <v>是</v>
      </c>
      <c r="G561" s="282" t="str">
        <f t="shared" si="26"/>
        <v>项</v>
      </c>
      <c r="H561" s="396"/>
      <c r="I561" s="275"/>
    </row>
    <row r="562" ht="36" hidden="1" customHeight="1" spans="1:8">
      <c r="A562" s="442">
        <v>20806</v>
      </c>
      <c r="B562" s="440" t="s">
        <v>477</v>
      </c>
      <c r="C562" s="448">
        <f>SUM(C563:C565)</f>
        <v>0</v>
      </c>
      <c r="D562" s="448">
        <f>SUM(D563:D565)</f>
        <v>0</v>
      </c>
      <c r="E562" s="444" t="str">
        <f t="shared" si="24"/>
        <v/>
      </c>
      <c r="F562" s="438" t="str">
        <f t="shared" si="25"/>
        <v>否</v>
      </c>
      <c r="G562" s="282" t="str">
        <f t="shared" si="26"/>
        <v>款</v>
      </c>
      <c r="H562" s="282"/>
    </row>
    <row r="563" s="147" customFormat="1" ht="36" hidden="1" customHeight="1" spans="1:9">
      <c r="A563" s="442">
        <v>2080601</v>
      </c>
      <c r="B563" s="443" t="s">
        <v>478</v>
      </c>
      <c r="C563" s="369">
        <f>VLOOKUP(A563,'[3]02-1'!$A$1:$G$1271,4,FALSE)</f>
        <v>0</v>
      </c>
      <c r="D563" s="369"/>
      <c r="E563" s="444" t="str">
        <f t="shared" si="24"/>
        <v/>
      </c>
      <c r="F563" s="438" t="str">
        <f t="shared" si="25"/>
        <v>否</v>
      </c>
      <c r="G563" s="282" t="str">
        <f t="shared" si="26"/>
        <v>项</v>
      </c>
      <c r="H563" s="149"/>
      <c r="I563" s="275"/>
    </row>
    <row r="564" s="147" customFormat="1" ht="36" hidden="1" customHeight="1" spans="1:9">
      <c r="A564" s="442">
        <v>2080602</v>
      </c>
      <c r="B564" s="443" t="s">
        <v>479</v>
      </c>
      <c r="C564" s="369">
        <f>VLOOKUP(A564,'[3]02-1'!$A$1:$G$1271,4,FALSE)</f>
        <v>0</v>
      </c>
      <c r="D564" s="369"/>
      <c r="E564" s="444" t="str">
        <f t="shared" si="24"/>
        <v/>
      </c>
      <c r="F564" s="438" t="str">
        <f t="shared" si="25"/>
        <v>否</v>
      </c>
      <c r="G564" s="282" t="str">
        <f t="shared" si="26"/>
        <v>项</v>
      </c>
      <c r="H564" s="149"/>
      <c r="I564" s="275"/>
    </row>
    <row r="565" s="147" customFormat="1" ht="36" hidden="1" customHeight="1" spans="1:9">
      <c r="A565" s="442">
        <v>2080699</v>
      </c>
      <c r="B565" s="443" t="s">
        <v>480</v>
      </c>
      <c r="C565" s="369">
        <f>VLOOKUP(A565,'[3]02-1'!$A$1:$G$1271,4,FALSE)</f>
        <v>0</v>
      </c>
      <c r="D565" s="369"/>
      <c r="E565" s="444" t="str">
        <f t="shared" si="24"/>
        <v/>
      </c>
      <c r="F565" s="438" t="str">
        <f t="shared" si="25"/>
        <v>否</v>
      </c>
      <c r="G565" s="282" t="str">
        <f t="shared" si="26"/>
        <v>项</v>
      </c>
      <c r="H565" s="149"/>
      <c r="I565" s="275"/>
    </row>
    <row r="566" s="347" customFormat="1" ht="36" customHeight="1" spans="1:9">
      <c r="A566" s="442">
        <v>20807</v>
      </c>
      <c r="B566" s="440" t="s">
        <v>481</v>
      </c>
      <c r="C566" s="436">
        <f>SUM(C567:C575)</f>
        <v>3176</v>
      </c>
      <c r="D566" s="436">
        <f>SUM(D567:D575)</f>
        <v>1124</v>
      </c>
      <c r="E566" s="441">
        <f t="shared" si="24"/>
        <v>-0.646</v>
      </c>
      <c r="F566" s="438" t="str">
        <f t="shared" si="25"/>
        <v>是</v>
      </c>
      <c r="G566" s="282" t="str">
        <f t="shared" si="26"/>
        <v>款</v>
      </c>
      <c r="H566" s="346"/>
      <c r="I566" s="275"/>
    </row>
    <row r="567" s="147" customFormat="1" ht="36" hidden="1" customHeight="1" spans="1:9">
      <c r="A567" s="442">
        <v>2080701</v>
      </c>
      <c r="B567" s="443" t="s">
        <v>482</v>
      </c>
      <c r="C567" s="369">
        <f>VLOOKUP(A567,'[3]02-1'!$A$1:$G$1271,4,FALSE)</f>
        <v>0</v>
      </c>
      <c r="D567" s="369"/>
      <c r="E567" s="444" t="str">
        <f t="shared" si="24"/>
        <v/>
      </c>
      <c r="F567" s="438" t="str">
        <f t="shared" si="25"/>
        <v>否</v>
      </c>
      <c r="G567" s="282" t="str">
        <f t="shared" si="26"/>
        <v>项</v>
      </c>
      <c r="H567" s="149"/>
      <c r="I567" s="275"/>
    </row>
    <row r="568" s="147" customFormat="1" ht="36" hidden="1" customHeight="1" spans="1:9">
      <c r="A568" s="442">
        <v>2080702</v>
      </c>
      <c r="B568" s="443" t="s">
        <v>483</v>
      </c>
      <c r="C568" s="369">
        <f>VLOOKUP(A568,'[3]02-1'!$A$1:$G$1271,4,FALSE)</f>
        <v>0</v>
      </c>
      <c r="D568" s="369"/>
      <c r="E568" s="444" t="str">
        <f t="shared" si="24"/>
        <v/>
      </c>
      <c r="F568" s="438" t="str">
        <f t="shared" si="25"/>
        <v>否</v>
      </c>
      <c r="G568" s="282" t="str">
        <f t="shared" si="26"/>
        <v>项</v>
      </c>
      <c r="H568" s="149"/>
      <c r="I568" s="275"/>
    </row>
    <row r="569" s="147" customFormat="1" ht="36" customHeight="1" spans="1:9">
      <c r="A569" s="442">
        <v>2080704</v>
      </c>
      <c r="B569" s="443" t="s">
        <v>484</v>
      </c>
      <c r="C569" s="369">
        <f>VLOOKUP(A569,'[3]02-1'!$A$1:$G$1271,4,FALSE)</f>
        <v>56</v>
      </c>
      <c r="D569" s="369">
        <v>57</v>
      </c>
      <c r="E569" s="444">
        <f t="shared" si="24"/>
        <v>0.018</v>
      </c>
      <c r="F569" s="438" t="str">
        <f t="shared" si="25"/>
        <v>是</v>
      </c>
      <c r="G569" s="282" t="str">
        <f t="shared" si="26"/>
        <v>项</v>
      </c>
      <c r="H569" s="149"/>
      <c r="I569" s="275"/>
    </row>
    <row r="570" s="147" customFormat="1" ht="36" customHeight="1" spans="1:9">
      <c r="A570" s="442">
        <v>2080705</v>
      </c>
      <c r="B570" s="443" t="s">
        <v>485</v>
      </c>
      <c r="C570" s="369">
        <f>VLOOKUP(A570,'[3]02-1'!$A$1:$G$1271,4,FALSE)</f>
        <v>95</v>
      </c>
      <c r="D570" s="369">
        <v>99</v>
      </c>
      <c r="E570" s="444">
        <f t="shared" si="24"/>
        <v>0.042</v>
      </c>
      <c r="F570" s="438" t="str">
        <f t="shared" si="25"/>
        <v>是</v>
      </c>
      <c r="G570" s="282" t="str">
        <f t="shared" si="26"/>
        <v>项</v>
      </c>
      <c r="H570" s="149"/>
      <c r="I570" s="275"/>
    </row>
    <row r="571" s="147" customFormat="1" ht="36" hidden="1" customHeight="1" spans="1:9">
      <c r="A571" s="442">
        <v>2080709</v>
      </c>
      <c r="B571" s="443" t="s">
        <v>486</v>
      </c>
      <c r="C571" s="369">
        <f>VLOOKUP(A571,'[3]02-1'!$A$1:$G$1271,4,FALSE)</f>
        <v>0</v>
      </c>
      <c r="D571" s="369"/>
      <c r="E571" s="444" t="str">
        <f t="shared" si="24"/>
        <v/>
      </c>
      <c r="F571" s="438" t="str">
        <f t="shared" si="25"/>
        <v>否</v>
      </c>
      <c r="G571" s="282" t="str">
        <f t="shared" si="26"/>
        <v>项</v>
      </c>
      <c r="H571" s="149"/>
      <c r="I571" s="275"/>
    </row>
    <row r="572" s="147" customFormat="1" ht="36" customHeight="1" spans="1:9">
      <c r="A572" s="442">
        <v>2080711</v>
      </c>
      <c r="B572" s="443" t="s">
        <v>487</v>
      </c>
      <c r="C572" s="369">
        <f>VLOOKUP(A572,'[3]02-1'!$A$1:$G$1271,4,FALSE)</f>
        <v>25</v>
      </c>
      <c r="D572" s="369"/>
      <c r="E572" s="444">
        <f t="shared" si="24"/>
        <v>-1</v>
      </c>
      <c r="F572" s="438" t="str">
        <f t="shared" si="25"/>
        <v>是</v>
      </c>
      <c r="G572" s="282" t="str">
        <f t="shared" si="26"/>
        <v>项</v>
      </c>
      <c r="H572" s="149"/>
      <c r="I572" s="275"/>
    </row>
    <row r="573" s="147" customFormat="1" ht="36" hidden="1" customHeight="1" spans="1:9">
      <c r="A573" s="442">
        <v>2080712</v>
      </c>
      <c r="B573" s="443" t="s">
        <v>488</v>
      </c>
      <c r="C573" s="369">
        <f>VLOOKUP(A573,'[3]02-1'!$A$1:$G$1271,4,FALSE)</f>
        <v>0</v>
      </c>
      <c r="D573" s="369"/>
      <c r="E573" s="444" t="str">
        <f t="shared" si="24"/>
        <v/>
      </c>
      <c r="F573" s="438" t="str">
        <f t="shared" si="25"/>
        <v>否</v>
      </c>
      <c r="G573" s="282" t="str">
        <f t="shared" si="26"/>
        <v>项</v>
      </c>
      <c r="H573" s="149"/>
      <c r="I573" s="275"/>
    </row>
    <row r="574" s="147" customFormat="1" ht="36" hidden="1" customHeight="1" spans="1:9">
      <c r="A574" s="442">
        <v>2080713</v>
      </c>
      <c r="B574" s="443" t="s">
        <v>489</v>
      </c>
      <c r="C574" s="369">
        <f>VLOOKUP(A574,'[3]02-1'!$A$1:$G$1271,4,FALSE)</f>
        <v>0</v>
      </c>
      <c r="D574" s="369"/>
      <c r="E574" s="444" t="str">
        <f t="shared" si="24"/>
        <v/>
      </c>
      <c r="F574" s="438" t="str">
        <f t="shared" si="25"/>
        <v>否</v>
      </c>
      <c r="G574" s="282" t="str">
        <f t="shared" si="26"/>
        <v>项</v>
      </c>
      <c r="H574" s="149"/>
      <c r="I574" s="275"/>
    </row>
    <row r="575" s="147" customFormat="1" ht="36" customHeight="1" spans="1:9">
      <c r="A575" s="442">
        <v>2080799</v>
      </c>
      <c r="B575" s="443" t="s">
        <v>490</v>
      </c>
      <c r="C575" s="369">
        <f>VLOOKUP(A575,'[3]02-1'!$A$1:$G$1271,4,FALSE)</f>
        <v>3000</v>
      </c>
      <c r="D575" s="369">
        <v>968</v>
      </c>
      <c r="E575" s="444">
        <f t="shared" si="24"/>
        <v>-0.677</v>
      </c>
      <c r="F575" s="438" t="str">
        <f t="shared" si="25"/>
        <v>是</v>
      </c>
      <c r="G575" s="282" t="str">
        <f t="shared" si="26"/>
        <v>项</v>
      </c>
      <c r="H575" s="149"/>
      <c r="I575" s="275"/>
    </row>
    <row r="576" ht="36" customHeight="1" spans="1:8">
      <c r="A576" s="442">
        <v>20808</v>
      </c>
      <c r="B576" s="440" t="s">
        <v>491</v>
      </c>
      <c r="C576" s="436">
        <f>SUM(C577:C584)</f>
        <v>2929</v>
      </c>
      <c r="D576" s="436">
        <f>SUM(D577:D584)</f>
        <v>786</v>
      </c>
      <c r="E576" s="441">
        <f t="shared" si="24"/>
        <v>-0.732</v>
      </c>
      <c r="F576" s="438" t="str">
        <f t="shared" si="25"/>
        <v>是</v>
      </c>
      <c r="G576" s="282" t="str">
        <f t="shared" si="26"/>
        <v>款</v>
      </c>
      <c r="H576" s="282"/>
    </row>
    <row r="577" s="147" customFormat="1" ht="36" customHeight="1" spans="1:9">
      <c r="A577" s="442">
        <v>2080801</v>
      </c>
      <c r="B577" s="443" t="s">
        <v>492</v>
      </c>
      <c r="C577" s="369">
        <f>VLOOKUP(A577,'[3]02-1'!$A$1:$G$1271,4,FALSE)</f>
        <v>1085</v>
      </c>
      <c r="D577" s="369">
        <v>362</v>
      </c>
      <c r="E577" s="444">
        <f t="shared" si="24"/>
        <v>-0.666</v>
      </c>
      <c r="F577" s="438" t="str">
        <f t="shared" si="25"/>
        <v>是</v>
      </c>
      <c r="G577" s="282" t="str">
        <f t="shared" si="26"/>
        <v>项</v>
      </c>
      <c r="H577" s="149"/>
      <c r="I577" s="275"/>
    </row>
    <row r="578" s="147" customFormat="1" ht="36" customHeight="1" spans="1:9">
      <c r="A578" s="442">
        <v>2080802</v>
      </c>
      <c r="B578" s="443" t="s">
        <v>493</v>
      </c>
      <c r="C578" s="369">
        <f>VLOOKUP(A578,'[3]02-1'!$A$1:$G$1271,4,FALSE)</f>
        <v>154</v>
      </c>
      <c r="D578" s="369">
        <v>176</v>
      </c>
      <c r="E578" s="444">
        <f t="shared" si="24"/>
        <v>0.143</v>
      </c>
      <c r="F578" s="438" t="str">
        <f t="shared" si="25"/>
        <v>是</v>
      </c>
      <c r="G578" s="282" t="str">
        <f t="shared" si="26"/>
        <v>项</v>
      </c>
      <c r="H578" s="149"/>
      <c r="I578" s="275"/>
    </row>
    <row r="579" s="147" customFormat="1" ht="36" customHeight="1" spans="1:9">
      <c r="A579" s="442">
        <v>2080803</v>
      </c>
      <c r="B579" s="443" t="s">
        <v>494</v>
      </c>
      <c r="C579" s="369">
        <f>VLOOKUP(A579,'[3]02-1'!$A$1:$G$1271,4,FALSE)</f>
        <v>28</v>
      </c>
      <c r="D579" s="369">
        <v>77</v>
      </c>
      <c r="E579" s="444">
        <f t="shared" si="24"/>
        <v>1.75</v>
      </c>
      <c r="F579" s="438" t="str">
        <f t="shared" si="25"/>
        <v>是</v>
      </c>
      <c r="G579" s="282" t="str">
        <f t="shared" si="26"/>
        <v>项</v>
      </c>
      <c r="H579" s="149"/>
      <c r="I579" s="275"/>
    </row>
    <row r="580" s="147" customFormat="1" ht="36" customHeight="1" spans="1:9">
      <c r="A580" s="442">
        <v>2080805</v>
      </c>
      <c r="B580" s="443" t="s">
        <v>495</v>
      </c>
      <c r="C580" s="369">
        <f>VLOOKUP(A580,'[3]02-1'!$A$1:$G$1271,4,FALSE)</f>
        <v>22</v>
      </c>
      <c r="D580" s="369">
        <v>30</v>
      </c>
      <c r="E580" s="444">
        <f t="shared" ref="E580:E643" si="27">IFERROR(D580/C580-1,"")</f>
        <v>0.364</v>
      </c>
      <c r="F580" s="438" t="str">
        <f t="shared" ref="F580:F643" si="28">IF(LEN(A580)=3,"是",IF(B580&lt;&gt;"",IF(SUM(C580:D580)&lt;&gt;0,"是","否"),"是"))</f>
        <v>是</v>
      </c>
      <c r="G580" s="282" t="str">
        <f t="shared" ref="G580:G643" si="29">IF(LEN(A580)=3,"类",IF(LEN(A580)=5,"款","项"))</f>
        <v>项</v>
      </c>
      <c r="H580" s="149"/>
      <c r="I580" s="275"/>
    </row>
    <row r="581" s="147" customFormat="1" ht="36" customHeight="1" spans="1:9">
      <c r="A581" s="442">
        <v>2080806</v>
      </c>
      <c r="B581" s="443" t="s">
        <v>496</v>
      </c>
      <c r="C581" s="369">
        <f>VLOOKUP(A581,'[3]02-1'!$A$1:$G$1271,4,FALSE)</f>
        <v>0</v>
      </c>
      <c r="D581" s="369">
        <v>10</v>
      </c>
      <c r="E581" s="444" t="str">
        <f t="shared" si="27"/>
        <v/>
      </c>
      <c r="F581" s="438" t="str">
        <f t="shared" si="28"/>
        <v>是</v>
      </c>
      <c r="G581" s="282" t="str">
        <f t="shared" si="29"/>
        <v>项</v>
      </c>
      <c r="H581" s="149"/>
      <c r="I581" s="275"/>
    </row>
    <row r="582" s="147" customFormat="1" ht="36" hidden="1" customHeight="1" spans="1:9">
      <c r="A582" s="442">
        <v>2080807</v>
      </c>
      <c r="B582" s="443" t="s">
        <v>497</v>
      </c>
      <c r="C582" s="369">
        <f>VLOOKUP(A582,'[3]02-1'!$A$1:$G$1271,4,FALSE)</f>
        <v>0</v>
      </c>
      <c r="D582" s="369"/>
      <c r="E582" s="444" t="str">
        <f t="shared" si="27"/>
        <v/>
      </c>
      <c r="F582" s="438" t="str">
        <f t="shared" si="28"/>
        <v>否</v>
      </c>
      <c r="G582" s="282" t="str">
        <f t="shared" si="29"/>
        <v>项</v>
      </c>
      <c r="H582" s="149"/>
      <c r="I582" s="275"/>
    </row>
    <row r="583" s="147" customFormat="1" ht="36" customHeight="1" spans="1:9">
      <c r="A583" s="442">
        <v>2080808</v>
      </c>
      <c r="B583" s="443" t="s">
        <v>498</v>
      </c>
      <c r="C583" s="369">
        <f>VLOOKUP(A583,'[3]02-1'!$A$1:$G$1271,4,FALSE)</f>
        <v>2</v>
      </c>
      <c r="D583" s="369">
        <v>1</v>
      </c>
      <c r="E583" s="444">
        <f t="shared" si="27"/>
        <v>-0.5</v>
      </c>
      <c r="F583" s="438" t="str">
        <f t="shared" si="28"/>
        <v>是</v>
      </c>
      <c r="G583" s="282" t="str">
        <f t="shared" si="29"/>
        <v>项</v>
      </c>
      <c r="H583" s="149"/>
      <c r="I583" s="275"/>
    </row>
    <row r="584" s="147" customFormat="1" ht="36" customHeight="1" spans="1:9">
      <c r="A584" s="442">
        <v>2080899</v>
      </c>
      <c r="B584" s="443" t="s">
        <v>499</v>
      </c>
      <c r="C584" s="369">
        <f>VLOOKUP(A584,'[3]02-1'!$A$1:$G$1271,4,FALSE)</f>
        <v>1638</v>
      </c>
      <c r="D584" s="369">
        <v>130</v>
      </c>
      <c r="E584" s="444">
        <f t="shared" si="27"/>
        <v>-0.921</v>
      </c>
      <c r="F584" s="438" t="str">
        <f t="shared" si="28"/>
        <v>是</v>
      </c>
      <c r="G584" s="282" t="str">
        <f t="shared" si="29"/>
        <v>项</v>
      </c>
      <c r="H584" s="149"/>
      <c r="I584" s="275"/>
    </row>
    <row r="585" ht="36" customHeight="1" spans="1:8">
      <c r="A585" s="442">
        <v>20809</v>
      </c>
      <c r="B585" s="440" t="s">
        <v>500</v>
      </c>
      <c r="C585" s="436">
        <f>SUM(C586:C591)</f>
        <v>513</v>
      </c>
      <c r="D585" s="436">
        <f>SUM(D586:D591)</f>
        <v>522</v>
      </c>
      <c r="E585" s="441">
        <f t="shared" si="27"/>
        <v>0.018</v>
      </c>
      <c r="F585" s="438" t="str">
        <f t="shared" si="28"/>
        <v>是</v>
      </c>
      <c r="G585" s="282" t="str">
        <f t="shared" si="29"/>
        <v>款</v>
      </c>
      <c r="H585" s="282"/>
    </row>
    <row r="586" s="147" customFormat="1" ht="36" customHeight="1" spans="1:9">
      <c r="A586" s="442">
        <v>2080901</v>
      </c>
      <c r="B586" s="443" t="s">
        <v>501</v>
      </c>
      <c r="C586" s="369">
        <f>VLOOKUP(A586,'[3]02-1'!$A$1:$G$1271,4,FALSE)</f>
        <v>301</v>
      </c>
      <c r="D586" s="369">
        <v>323</v>
      </c>
      <c r="E586" s="444">
        <f t="shared" si="27"/>
        <v>0.073</v>
      </c>
      <c r="F586" s="438" t="str">
        <f t="shared" si="28"/>
        <v>是</v>
      </c>
      <c r="G586" s="282" t="str">
        <f t="shared" si="29"/>
        <v>项</v>
      </c>
      <c r="H586" s="149"/>
      <c r="I586" s="275"/>
    </row>
    <row r="587" s="147" customFormat="1" ht="36" customHeight="1" spans="1:9">
      <c r="A587" s="442">
        <v>2080902</v>
      </c>
      <c r="B587" s="443" t="s">
        <v>502</v>
      </c>
      <c r="C587" s="369">
        <f>VLOOKUP(A587,'[3]02-1'!$A$1:$G$1271,4,FALSE)</f>
        <v>204</v>
      </c>
      <c r="D587" s="369">
        <v>193</v>
      </c>
      <c r="E587" s="444">
        <f t="shared" si="27"/>
        <v>-0.054</v>
      </c>
      <c r="F587" s="438" t="str">
        <f t="shared" si="28"/>
        <v>是</v>
      </c>
      <c r="G587" s="282" t="str">
        <f t="shared" si="29"/>
        <v>项</v>
      </c>
      <c r="H587" s="149"/>
      <c r="I587" s="275"/>
    </row>
    <row r="588" s="147" customFormat="1" ht="36" hidden="1" customHeight="1" spans="1:9">
      <c r="A588" s="442">
        <v>2080903</v>
      </c>
      <c r="B588" s="443" t="s">
        <v>503</v>
      </c>
      <c r="C588" s="369">
        <f>VLOOKUP(A588,'[3]02-1'!$A$1:$G$1271,4,FALSE)</f>
        <v>0</v>
      </c>
      <c r="D588" s="369"/>
      <c r="E588" s="444" t="str">
        <f t="shared" si="27"/>
        <v/>
      </c>
      <c r="F588" s="438" t="str">
        <f t="shared" si="28"/>
        <v>否</v>
      </c>
      <c r="G588" s="282" t="str">
        <f t="shared" si="29"/>
        <v>项</v>
      </c>
      <c r="H588" s="149"/>
      <c r="I588" s="275"/>
    </row>
    <row r="589" s="147" customFormat="1" ht="36" hidden="1" customHeight="1" spans="1:9">
      <c r="A589" s="442">
        <v>2080904</v>
      </c>
      <c r="B589" s="443" t="s">
        <v>504</v>
      </c>
      <c r="C589" s="369">
        <f>VLOOKUP(A589,'[3]02-1'!$A$1:$G$1271,4,FALSE)</f>
        <v>0</v>
      </c>
      <c r="D589" s="369"/>
      <c r="E589" s="444" t="str">
        <f t="shared" si="27"/>
        <v/>
      </c>
      <c r="F589" s="438" t="str">
        <f t="shared" si="28"/>
        <v>否</v>
      </c>
      <c r="G589" s="282" t="str">
        <f t="shared" si="29"/>
        <v>项</v>
      </c>
      <c r="H589" s="149"/>
      <c r="I589" s="275"/>
    </row>
    <row r="590" s="147" customFormat="1" ht="36" hidden="1" customHeight="1" spans="1:9">
      <c r="A590" s="442">
        <v>2080905</v>
      </c>
      <c r="B590" s="443" t="s">
        <v>505</v>
      </c>
      <c r="C590" s="369">
        <f>VLOOKUP(A590,'[3]02-1'!$A$1:$G$1271,4,FALSE)</f>
        <v>0</v>
      </c>
      <c r="D590" s="369"/>
      <c r="E590" s="444" t="str">
        <f t="shared" si="27"/>
        <v/>
      </c>
      <c r="F590" s="438" t="str">
        <f t="shared" si="28"/>
        <v>否</v>
      </c>
      <c r="G590" s="282" t="str">
        <f t="shared" si="29"/>
        <v>项</v>
      </c>
      <c r="H590" s="149"/>
      <c r="I590" s="275"/>
    </row>
    <row r="591" s="147" customFormat="1" ht="36" customHeight="1" spans="1:9">
      <c r="A591" s="442">
        <v>2080999</v>
      </c>
      <c r="B591" s="443" t="s">
        <v>506</v>
      </c>
      <c r="C591" s="369">
        <f>VLOOKUP(A591,'[3]02-1'!$A$1:$G$1271,4,FALSE)</f>
        <v>8</v>
      </c>
      <c r="D591" s="369">
        <v>6</v>
      </c>
      <c r="E591" s="444">
        <f t="shared" si="27"/>
        <v>-0.25</v>
      </c>
      <c r="F591" s="438" t="str">
        <f t="shared" si="28"/>
        <v>是</v>
      </c>
      <c r="G591" s="282" t="str">
        <f t="shared" si="29"/>
        <v>项</v>
      </c>
      <c r="H591" s="149"/>
      <c r="I591" s="275"/>
    </row>
    <row r="592" ht="36" customHeight="1" spans="1:8">
      <c r="A592" s="442">
        <v>20810</v>
      </c>
      <c r="B592" s="440" t="s">
        <v>507</v>
      </c>
      <c r="C592" s="436">
        <f>SUM(C593:C599)</f>
        <v>2449</v>
      </c>
      <c r="D592" s="436">
        <f>SUM(D593:D599)+1</f>
        <v>3009</v>
      </c>
      <c r="E592" s="441">
        <f t="shared" si="27"/>
        <v>0.229</v>
      </c>
      <c r="F592" s="438" t="str">
        <f t="shared" si="28"/>
        <v>是</v>
      </c>
      <c r="G592" s="282" t="str">
        <f t="shared" si="29"/>
        <v>款</v>
      </c>
      <c r="H592" s="282"/>
    </row>
    <row r="593" s="147" customFormat="1" ht="36" customHeight="1" spans="1:9">
      <c r="A593" s="442">
        <v>2081001</v>
      </c>
      <c r="B593" s="443" t="s">
        <v>508</v>
      </c>
      <c r="C593" s="369">
        <f>VLOOKUP(A593,'[3]02-1'!$A$1:$G$1271,4,FALSE)</f>
        <v>56</v>
      </c>
      <c r="D593" s="369">
        <v>76</v>
      </c>
      <c r="E593" s="444">
        <f t="shared" si="27"/>
        <v>0.357</v>
      </c>
      <c r="F593" s="438" t="str">
        <f t="shared" si="28"/>
        <v>是</v>
      </c>
      <c r="G593" s="282" t="str">
        <f t="shared" si="29"/>
        <v>项</v>
      </c>
      <c r="H593" s="149"/>
      <c r="I593" s="275"/>
    </row>
    <row r="594" s="147" customFormat="1" ht="36" customHeight="1" spans="1:9">
      <c r="A594" s="442">
        <v>2081002</v>
      </c>
      <c r="B594" s="443" t="s">
        <v>509</v>
      </c>
      <c r="C594" s="369">
        <f>VLOOKUP(A594,'[3]02-1'!$A$1:$G$1271,4,FALSE)</f>
        <v>1213</v>
      </c>
      <c r="D594" s="369">
        <v>1343</v>
      </c>
      <c r="E594" s="444">
        <f t="shared" si="27"/>
        <v>0.107</v>
      </c>
      <c r="F594" s="438" t="str">
        <f t="shared" si="28"/>
        <v>是</v>
      </c>
      <c r="G594" s="282" t="str">
        <f t="shared" si="29"/>
        <v>项</v>
      </c>
      <c r="H594" s="149"/>
      <c r="I594" s="275"/>
    </row>
    <row r="595" s="147" customFormat="1" ht="36" hidden="1" customHeight="1" spans="1:9">
      <c r="A595" s="442">
        <v>2081003</v>
      </c>
      <c r="B595" s="443" t="s">
        <v>510</v>
      </c>
      <c r="C595" s="369">
        <f>VLOOKUP(A595,'[3]02-1'!$A$1:$G$1271,4,FALSE)</f>
        <v>0</v>
      </c>
      <c r="D595" s="369"/>
      <c r="E595" s="444" t="str">
        <f t="shared" si="27"/>
        <v/>
      </c>
      <c r="F595" s="438" t="str">
        <f t="shared" si="28"/>
        <v>否</v>
      </c>
      <c r="G595" s="282" t="str">
        <f t="shared" si="29"/>
        <v>项</v>
      </c>
      <c r="H595" s="149"/>
      <c r="I595" s="275"/>
    </row>
    <row r="596" s="147" customFormat="1" ht="36" customHeight="1" spans="1:9">
      <c r="A596" s="442">
        <v>2081004</v>
      </c>
      <c r="B596" s="443" t="s">
        <v>511</v>
      </c>
      <c r="C596" s="369">
        <f>VLOOKUP(A596,'[3]02-1'!$A$1:$G$1271,4,FALSE)</f>
        <v>1180</v>
      </c>
      <c r="D596" s="369">
        <v>1389</v>
      </c>
      <c r="E596" s="444">
        <f t="shared" si="27"/>
        <v>0.177</v>
      </c>
      <c r="F596" s="438" t="str">
        <f t="shared" si="28"/>
        <v>是</v>
      </c>
      <c r="G596" s="282" t="str">
        <f t="shared" si="29"/>
        <v>项</v>
      </c>
      <c r="H596" s="149"/>
      <c r="I596" s="275"/>
    </row>
    <row r="597" s="147" customFormat="1" ht="36" hidden="1" customHeight="1" spans="1:9">
      <c r="A597" s="442">
        <v>2081005</v>
      </c>
      <c r="B597" s="443" t="s">
        <v>512</v>
      </c>
      <c r="C597" s="369">
        <f>VLOOKUP(A597,'[3]02-1'!$A$1:$G$1271,4,FALSE)</f>
        <v>0</v>
      </c>
      <c r="D597" s="369"/>
      <c r="E597" s="444" t="str">
        <f t="shared" si="27"/>
        <v/>
      </c>
      <c r="F597" s="438" t="str">
        <f t="shared" si="28"/>
        <v>否</v>
      </c>
      <c r="G597" s="282" t="str">
        <f t="shared" si="29"/>
        <v>项</v>
      </c>
      <c r="H597" s="149"/>
      <c r="I597" s="275"/>
    </row>
    <row r="598" s="147" customFormat="1" ht="36" customHeight="1" spans="1:9">
      <c r="A598" s="442">
        <v>2081006</v>
      </c>
      <c r="B598" s="443" t="s">
        <v>513</v>
      </c>
      <c r="C598" s="369">
        <f>VLOOKUP(A598,'[3]02-1'!$A$1:$G$1271,4,FALSE)</f>
        <v>0</v>
      </c>
      <c r="D598" s="369">
        <v>200</v>
      </c>
      <c r="E598" s="444" t="str">
        <f t="shared" si="27"/>
        <v/>
      </c>
      <c r="F598" s="438" t="str">
        <f t="shared" si="28"/>
        <v>是</v>
      </c>
      <c r="G598" s="282" t="str">
        <f t="shared" si="29"/>
        <v>项</v>
      </c>
      <c r="H598" s="149"/>
      <c r="I598" s="275"/>
    </row>
    <row r="599" s="147" customFormat="1" ht="36" hidden="1" customHeight="1" spans="1:9">
      <c r="A599" s="442">
        <v>2081099</v>
      </c>
      <c r="B599" s="443" t="s">
        <v>514</v>
      </c>
      <c r="C599" s="369">
        <f>VLOOKUP(A599,'[3]02-1'!$A$1:$G$1271,4,FALSE)</f>
        <v>0</v>
      </c>
      <c r="D599" s="369"/>
      <c r="E599" s="444" t="str">
        <f t="shared" si="27"/>
        <v/>
      </c>
      <c r="F599" s="438" t="str">
        <f t="shared" si="28"/>
        <v>否</v>
      </c>
      <c r="G599" s="282" t="str">
        <f t="shared" si="29"/>
        <v>项</v>
      </c>
      <c r="H599" s="149"/>
      <c r="I599" s="275"/>
    </row>
    <row r="600" ht="36" customHeight="1" spans="1:8">
      <c r="A600" s="442">
        <v>20811</v>
      </c>
      <c r="B600" s="440" t="s">
        <v>515</v>
      </c>
      <c r="C600" s="436">
        <f>SUM(C601:C608)</f>
        <v>1058</v>
      </c>
      <c r="D600" s="436">
        <f>SUM(D601:D608)-1</f>
        <v>1220</v>
      </c>
      <c r="E600" s="441">
        <f t="shared" si="27"/>
        <v>0.153</v>
      </c>
      <c r="F600" s="438" t="str">
        <f t="shared" si="28"/>
        <v>是</v>
      </c>
      <c r="G600" s="282" t="str">
        <f t="shared" si="29"/>
        <v>款</v>
      </c>
      <c r="H600" s="282"/>
    </row>
    <row r="601" s="147" customFormat="1" ht="36" customHeight="1" spans="1:9">
      <c r="A601" s="442">
        <v>2081101</v>
      </c>
      <c r="B601" s="443" t="s">
        <v>114</v>
      </c>
      <c r="C601" s="369">
        <f>VLOOKUP(A601,'[3]02-1'!$A$1:$G$1271,4,FALSE)</f>
        <v>155</v>
      </c>
      <c r="D601" s="369">
        <v>153</v>
      </c>
      <c r="E601" s="444">
        <f t="shared" si="27"/>
        <v>-0.013</v>
      </c>
      <c r="F601" s="438" t="str">
        <f t="shared" si="28"/>
        <v>是</v>
      </c>
      <c r="G601" s="282" t="str">
        <f t="shared" si="29"/>
        <v>项</v>
      </c>
      <c r="H601" s="149"/>
      <c r="I601" s="275"/>
    </row>
    <row r="602" s="147" customFormat="1" ht="36" hidden="1" customHeight="1" spans="1:9">
      <c r="A602" s="442">
        <v>2081102</v>
      </c>
      <c r="B602" s="443" t="s">
        <v>115</v>
      </c>
      <c r="C602" s="369">
        <f>VLOOKUP(A602,'[3]02-1'!$A$1:$G$1271,4,FALSE)</f>
        <v>0</v>
      </c>
      <c r="D602" s="369"/>
      <c r="E602" s="444" t="str">
        <f t="shared" si="27"/>
        <v/>
      </c>
      <c r="F602" s="438" t="str">
        <f t="shared" si="28"/>
        <v>否</v>
      </c>
      <c r="G602" s="282" t="str">
        <f t="shared" si="29"/>
        <v>项</v>
      </c>
      <c r="H602" s="149"/>
      <c r="I602" s="275"/>
    </row>
    <row r="603" s="147" customFormat="1" ht="36" customHeight="1" spans="1:9">
      <c r="A603" s="442">
        <v>2081103</v>
      </c>
      <c r="B603" s="443" t="s">
        <v>116</v>
      </c>
      <c r="C603" s="369">
        <f>VLOOKUP(A603,'[3]02-1'!$A$1:$G$1271,4,FALSE)</f>
        <v>64</v>
      </c>
      <c r="D603" s="369">
        <v>61</v>
      </c>
      <c r="E603" s="444">
        <f t="shared" si="27"/>
        <v>-0.047</v>
      </c>
      <c r="F603" s="438" t="str">
        <f t="shared" si="28"/>
        <v>是</v>
      </c>
      <c r="G603" s="282" t="str">
        <f t="shared" si="29"/>
        <v>项</v>
      </c>
      <c r="H603" s="149"/>
      <c r="I603" s="275"/>
    </row>
    <row r="604" s="147" customFormat="1" ht="36" customHeight="1" spans="1:9">
      <c r="A604" s="442">
        <v>2081104</v>
      </c>
      <c r="B604" s="443" t="s">
        <v>516</v>
      </c>
      <c r="C604" s="369">
        <f>VLOOKUP(A604,'[3]02-1'!$A$1:$G$1271,4,FALSE)</f>
        <v>213</v>
      </c>
      <c r="D604" s="369">
        <v>224</v>
      </c>
      <c r="E604" s="444">
        <f t="shared" si="27"/>
        <v>0.052</v>
      </c>
      <c r="F604" s="438" t="str">
        <f t="shared" si="28"/>
        <v>是</v>
      </c>
      <c r="G604" s="282" t="str">
        <f t="shared" si="29"/>
        <v>项</v>
      </c>
      <c r="H604" s="149"/>
      <c r="I604" s="275"/>
    </row>
    <row r="605" s="147" customFormat="1" ht="36" customHeight="1" spans="1:9">
      <c r="A605" s="442">
        <v>2081105</v>
      </c>
      <c r="B605" s="443" t="s">
        <v>517</v>
      </c>
      <c r="C605" s="369">
        <f>VLOOKUP(A605,'[3]02-1'!$A$1:$G$1271,4,FALSE)</f>
        <v>73</v>
      </c>
      <c r="D605" s="369">
        <v>85</v>
      </c>
      <c r="E605" s="444">
        <f t="shared" si="27"/>
        <v>0.164</v>
      </c>
      <c r="F605" s="438" t="str">
        <f t="shared" si="28"/>
        <v>是</v>
      </c>
      <c r="G605" s="282" t="str">
        <f t="shared" si="29"/>
        <v>项</v>
      </c>
      <c r="H605" s="149"/>
      <c r="I605" s="275"/>
    </row>
    <row r="606" s="147" customFormat="1" ht="36" customHeight="1" spans="1:9">
      <c r="A606" s="442">
        <v>2081106</v>
      </c>
      <c r="B606" s="443" t="s">
        <v>518</v>
      </c>
      <c r="C606" s="369">
        <f>VLOOKUP(A606,'[3]02-1'!$A$1:$G$1271,4,FALSE)</f>
        <v>12</v>
      </c>
      <c r="D606" s="369"/>
      <c r="E606" s="444">
        <f t="shared" si="27"/>
        <v>-1</v>
      </c>
      <c r="F606" s="438" t="str">
        <f t="shared" si="28"/>
        <v>是</v>
      </c>
      <c r="G606" s="282" t="str">
        <f t="shared" si="29"/>
        <v>项</v>
      </c>
      <c r="H606" s="149"/>
      <c r="I606" s="275"/>
    </row>
    <row r="607" s="147" customFormat="1" ht="36" customHeight="1" spans="1:9">
      <c r="A607" s="442">
        <v>2081107</v>
      </c>
      <c r="B607" s="443" t="s">
        <v>519</v>
      </c>
      <c r="C607" s="369">
        <f>VLOOKUP(A607,'[3]02-1'!$A$1:$G$1271,4,FALSE)</f>
        <v>389</v>
      </c>
      <c r="D607" s="369">
        <v>516</v>
      </c>
      <c r="E607" s="444">
        <f t="shared" si="27"/>
        <v>0.326</v>
      </c>
      <c r="F607" s="438" t="str">
        <f t="shared" si="28"/>
        <v>是</v>
      </c>
      <c r="G607" s="282" t="str">
        <f t="shared" si="29"/>
        <v>项</v>
      </c>
      <c r="H607" s="149"/>
      <c r="I607" s="275"/>
    </row>
    <row r="608" s="147" customFormat="1" ht="36" customHeight="1" spans="1:9">
      <c r="A608" s="442">
        <v>2081199</v>
      </c>
      <c r="B608" s="443" t="s">
        <v>520</v>
      </c>
      <c r="C608" s="369">
        <f>VLOOKUP(A608,'[3]02-1'!$A$1:$G$1271,4,FALSE)</f>
        <v>152</v>
      </c>
      <c r="D608" s="369">
        <v>182</v>
      </c>
      <c r="E608" s="444">
        <f t="shared" si="27"/>
        <v>0.197</v>
      </c>
      <c r="F608" s="438" t="str">
        <f t="shared" si="28"/>
        <v>是</v>
      </c>
      <c r="G608" s="282" t="str">
        <f t="shared" si="29"/>
        <v>项</v>
      </c>
      <c r="H608" s="149"/>
      <c r="I608" s="275"/>
    </row>
    <row r="609" ht="36" customHeight="1" spans="1:8">
      <c r="A609" s="442">
        <v>20816</v>
      </c>
      <c r="B609" s="440" t="s">
        <v>521</v>
      </c>
      <c r="C609" s="436">
        <f>SUM(C610:C614)</f>
        <v>64</v>
      </c>
      <c r="D609" s="436">
        <f>SUM(D610:D614)</f>
        <v>75</v>
      </c>
      <c r="E609" s="441">
        <f t="shared" si="27"/>
        <v>0.172</v>
      </c>
      <c r="F609" s="438" t="str">
        <f t="shared" si="28"/>
        <v>是</v>
      </c>
      <c r="G609" s="282" t="str">
        <f t="shared" si="29"/>
        <v>款</v>
      </c>
      <c r="H609" s="282"/>
    </row>
    <row r="610" s="147" customFormat="1" ht="36" customHeight="1" spans="1:9">
      <c r="A610" s="442">
        <v>2081601</v>
      </c>
      <c r="B610" s="443" t="s">
        <v>114</v>
      </c>
      <c r="C610" s="369">
        <f>VLOOKUP(A610,'[3]02-1'!$A$1:$G$1271,4,FALSE)</f>
        <v>61</v>
      </c>
      <c r="D610" s="369">
        <v>75</v>
      </c>
      <c r="E610" s="444">
        <f t="shared" si="27"/>
        <v>0.23</v>
      </c>
      <c r="F610" s="438" t="str">
        <f t="shared" si="28"/>
        <v>是</v>
      </c>
      <c r="G610" s="282" t="str">
        <f t="shared" si="29"/>
        <v>项</v>
      </c>
      <c r="H610" s="149"/>
      <c r="I610" s="275"/>
    </row>
    <row r="611" s="147" customFormat="1" ht="36" customHeight="1" spans="1:9">
      <c r="A611" s="442">
        <v>2081602</v>
      </c>
      <c r="B611" s="443" t="s">
        <v>115</v>
      </c>
      <c r="C611" s="369">
        <f>VLOOKUP(A611,'[3]02-1'!$A$1:$G$1271,4,FALSE)</f>
        <v>3</v>
      </c>
      <c r="D611" s="369"/>
      <c r="E611" s="444">
        <f t="shared" si="27"/>
        <v>-1</v>
      </c>
      <c r="F611" s="438" t="str">
        <f t="shared" si="28"/>
        <v>是</v>
      </c>
      <c r="G611" s="282" t="str">
        <f t="shared" si="29"/>
        <v>项</v>
      </c>
      <c r="H611" s="149"/>
      <c r="I611" s="275"/>
    </row>
    <row r="612" s="147" customFormat="1" ht="36" hidden="1" customHeight="1" spans="1:9">
      <c r="A612" s="442">
        <v>2081603</v>
      </c>
      <c r="B612" s="443" t="s">
        <v>116</v>
      </c>
      <c r="C612" s="369">
        <f>VLOOKUP(A612,'[3]02-1'!$A$1:$G$1271,4,FALSE)</f>
        <v>0</v>
      </c>
      <c r="D612" s="369"/>
      <c r="E612" s="444" t="str">
        <f t="shared" si="27"/>
        <v/>
      </c>
      <c r="F612" s="438" t="str">
        <f t="shared" si="28"/>
        <v>否</v>
      </c>
      <c r="G612" s="282" t="str">
        <f t="shared" si="29"/>
        <v>项</v>
      </c>
      <c r="H612" s="149"/>
      <c r="I612" s="275"/>
    </row>
    <row r="613" s="147" customFormat="1" ht="36" hidden="1" customHeight="1" spans="1:9">
      <c r="A613" s="439">
        <v>2081650</v>
      </c>
      <c r="B613" s="443" t="s">
        <v>123</v>
      </c>
      <c r="C613" s="369">
        <f>VLOOKUP(A613,'[3]02-1'!$A$1:$G$1271,4,FALSE)</f>
        <v>0</v>
      </c>
      <c r="D613" s="369"/>
      <c r="E613" s="444" t="str">
        <f t="shared" si="27"/>
        <v/>
      </c>
      <c r="F613" s="438" t="str">
        <f t="shared" si="28"/>
        <v>否</v>
      </c>
      <c r="G613" s="282" t="str">
        <f t="shared" si="29"/>
        <v>项</v>
      </c>
      <c r="H613" s="149"/>
      <c r="I613" s="275"/>
    </row>
    <row r="614" s="147" customFormat="1" ht="36" hidden="1" customHeight="1" spans="1:9">
      <c r="A614" s="442">
        <v>2081699</v>
      </c>
      <c r="B614" s="443" t="s">
        <v>522</v>
      </c>
      <c r="C614" s="369">
        <f>VLOOKUP(A614,'[3]02-1'!$A$1:$G$1271,4,FALSE)</f>
        <v>0</v>
      </c>
      <c r="D614" s="369"/>
      <c r="E614" s="444" t="str">
        <f t="shared" si="27"/>
        <v/>
      </c>
      <c r="F614" s="438" t="str">
        <f t="shared" si="28"/>
        <v>否</v>
      </c>
      <c r="G614" s="282" t="str">
        <f t="shared" si="29"/>
        <v>项</v>
      </c>
      <c r="H614" s="149"/>
      <c r="I614" s="275"/>
    </row>
    <row r="615" ht="36" customHeight="1" spans="1:8">
      <c r="A615" s="442">
        <v>20819</v>
      </c>
      <c r="B615" s="440" t="s">
        <v>523</v>
      </c>
      <c r="C615" s="436">
        <f>SUM(C616:C617)</f>
        <v>1745</v>
      </c>
      <c r="D615" s="436">
        <f>SUM(D616:D617)+1</f>
        <v>2076</v>
      </c>
      <c r="E615" s="441">
        <f t="shared" si="27"/>
        <v>0.19</v>
      </c>
      <c r="F615" s="438" t="str">
        <f t="shared" si="28"/>
        <v>是</v>
      </c>
      <c r="G615" s="282" t="str">
        <f t="shared" si="29"/>
        <v>款</v>
      </c>
      <c r="H615" s="282"/>
    </row>
    <row r="616" s="147" customFormat="1" ht="36" customHeight="1" spans="1:9">
      <c r="A616" s="442">
        <v>2081901</v>
      </c>
      <c r="B616" s="443" t="s">
        <v>524</v>
      </c>
      <c r="C616" s="369">
        <f>VLOOKUP(A616,'[3]02-1'!$A$1:$G$1271,4,FALSE)</f>
        <v>1428</v>
      </c>
      <c r="D616" s="369">
        <v>1281</v>
      </c>
      <c r="E616" s="444">
        <f t="shared" si="27"/>
        <v>-0.103</v>
      </c>
      <c r="F616" s="438" t="str">
        <f t="shared" si="28"/>
        <v>是</v>
      </c>
      <c r="G616" s="282" t="str">
        <f t="shared" si="29"/>
        <v>项</v>
      </c>
      <c r="H616" s="149"/>
      <c r="I616" s="275"/>
    </row>
    <row r="617" s="147" customFormat="1" ht="36" customHeight="1" spans="1:9">
      <c r="A617" s="442">
        <v>2081902</v>
      </c>
      <c r="B617" s="443" t="s">
        <v>525</v>
      </c>
      <c r="C617" s="369">
        <f>VLOOKUP(A617,'[3]02-1'!$A$1:$G$1271,4,FALSE)</f>
        <v>317</v>
      </c>
      <c r="D617" s="369">
        <v>794</v>
      </c>
      <c r="E617" s="444">
        <f t="shared" si="27"/>
        <v>1.505</v>
      </c>
      <c r="F617" s="438" t="str">
        <f t="shared" si="28"/>
        <v>是</v>
      </c>
      <c r="G617" s="282" t="str">
        <f t="shared" si="29"/>
        <v>项</v>
      </c>
      <c r="H617" s="149"/>
      <c r="I617" s="275"/>
    </row>
    <row r="618" ht="36" customHeight="1" spans="1:8">
      <c r="A618" s="442">
        <v>20820</v>
      </c>
      <c r="B618" s="440" t="s">
        <v>526</v>
      </c>
      <c r="C618" s="436">
        <f>SUM(C619:C620)</f>
        <v>141</v>
      </c>
      <c r="D618" s="436">
        <f>SUM(D619:D620)-1</f>
        <v>290</v>
      </c>
      <c r="E618" s="441">
        <f t="shared" si="27"/>
        <v>1.057</v>
      </c>
      <c r="F618" s="438" t="str">
        <f t="shared" si="28"/>
        <v>是</v>
      </c>
      <c r="G618" s="282" t="str">
        <f t="shared" si="29"/>
        <v>款</v>
      </c>
      <c r="H618" s="282"/>
    </row>
    <row r="619" s="147" customFormat="1" ht="36" customHeight="1" spans="1:9">
      <c r="A619" s="442">
        <v>2082001</v>
      </c>
      <c r="B619" s="443" t="s">
        <v>527</v>
      </c>
      <c r="C619" s="369">
        <f>VLOOKUP(A619,'[3]02-1'!$A$1:$G$1271,4,FALSE)</f>
        <v>129</v>
      </c>
      <c r="D619" s="369">
        <v>200</v>
      </c>
      <c r="E619" s="444">
        <f t="shared" si="27"/>
        <v>0.55</v>
      </c>
      <c r="F619" s="438" t="str">
        <f t="shared" si="28"/>
        <v>是</v>
      </c>
      <c r="G619" s="282" t="str">
        <f t="shared" si="29"/>
        <v>项</v>
      </c>
      <c r="H619" s="149"/>
      <c r="I619" s="275"/>
    </row>
    <row r="620" s="147" customFormat="1" ht="36" customHeight="1" spans="1:9">
      <c r="A620" s="442">
        <v>2082002</v>
      </c>
      <c r="B620" s="443" t="s">
        <v>528</v>
      </c>
      <c r="C620" s="369">
        <f>VLOOKUP(A620,'[3]02-1'!$A$1:$G$1271,4,FALSE)</f>
        <v>12</v>
      </c>
      <c r="D620" s="369">
        <v>91</v>
      </c>
      <c r="E620" s="444">
        <f t="shared" si="27"/>
        <v>6.583</v>
      </c>
      <c r="F620" s="438" t="str">
        <f t="shared" si="28"/>
        <v>是</v>
      </c>
      <c r="G620" s="282" t="str">
        <f t="shared" si="29"/>
        <v>项</v>
      </c>
      <c r="H620" s="149"/>
      <c r="I620" s="275"/>
    </row>
    <row r="621" ht="36" customHeight="1" spans="1:8">
      <c r="A621" s="442">
        <v>20821</v>
      </c>
      <c r="B621" s="440" t="s">
        <v>529</v>
      </c>
      <c r="C621" s="436">
        <f>SUM(C622:C623)</f>
        <v>215</v>
      </c>
      <c r="D621" s="436">
        <f>SUM(D622:D623)</f>
        <v>278</v>
      </c>
      <c r="E621" s="441">
        <f t="shared" si="27"/>
        <v>0.293</v>
      </c>
      <c r="F621" s="438" t="str">
        <f t="shared" si="28"/>
        <v>是</v>
      </c>
      <c r="G621" s="282" t="str">
        <f t="shared" si="29"/>
        <v>款</v>
      </c>
      <c r="H621" s="282"/>
    </row>
    <row r="622" s="147" customFormat="1" ht="36" customHeight="1" spans="1:9">
      <c r="A622" s="442">
        <v>2082101</v>
      </c>
      <c r="B622" s="443" t="s">
        <v>530</v>
      </c>
      <c r="C622" s="369">
        <f>VLOOKUP(A622,'[3]02-1'!$A$1:$G$1271,4,FALSE)</f>
        <v>6</v>
      </c>
      <c r="D622" s="369"/>
      <c r="E622" s="444">
        <f t="shared" si="27"/>
        <v>-1</v>
      </c>
      <c r="F622" s="438" t="str">
        <f t="shared" si="28"/>
        <v>是</v>
      </c>
      <c r="G622" s="282" t="str">
        <f t="shared" si="29"/>
        <v>项</v>
      </c>
      <c r="H622" s="149"/>
      <c r="I622" s="275"/>
    </row>
    <row r="623" s="147" customFormat="1" ht="36" customHeight="1" spans="1:9">
      <c r="A623" s="442">
        <v>2082102</v>
      </c>
      <c r="B623" s="443" t="s">
        <v>531</v>
      </c>
      <c r="C623" s="369">
        <f>VLOOKUP(A623,'[3]02-1'!$A$1:$G$1271,4,FALSE)</f>
        <v>209</v>
      </c>
      <c r="D623" s="369">
        <v>278</v>
      </c>
      <c r="E623" s="444">
        <f t="shared" si="27"/>
        <v>0.33</v>
      </c>
      <c r="F623" s="438" t="str">
        <f t="shared" si="28"/>
        <v>是</v>
      </c>
      <c r="G623" s="282" t="str">
        <f t="shared" si="29"/>
        <v>项</v>
      </c>
      <c r="H623" s="149"/>
      <c r="I623" s="275"/>
    </row>
    <row r="624" s="147" customFormat="1" ht="36" hidden="1" customHeight="1" spans="1:9">
      <c r="A624" s="442">
        <v>20824</v>
      </c>
      <c r="B624" s="440" t="s">
        <v>532</v>
      </c>
      <c r="C624" s="369">
        <f>SUM(C625:C626)</f>
        <v>0</v>
      </c>
      <c r="D624" s="369">
        <f>SUM(D625:D626)</f>
        <v>0</v>
      </c>
      <c r="E624" s="444" t="str">
        <f t="shared" si="27"/>
        <v/>
      </c>
      <c r="F624" s="438" t="str">
        <f t="shared" si="28"/>
        <v>否</v>
      </c>
      <c r="G624" s="282" t="str">
        <f t="shared" si="29"/>
        <v>款</v>
      </c>
      <c r="H624" s="149"/>
      <c r="I624" s="275"/>
    </row>
    <row r="625" s="147" customFormat="1" ht="36" hidden="1" customHeight="1" spans="1:9">
      <c r="A625" s="442">
        <v>2082401</v>
      </c>
      <c r="B625" s="443" t="s">
        <v>533</v>
      </c>
      <c r="C625" s="369">
        <f>VLOOKUP(A625,'[3]02-1'!$A$1:$G$1271,4,FALSE)</f>
        <v>0</v>
      </c>
      <c r="D625" s="369"/>
      <c r="E625" s="444" t="str">
        <f t="shared" si="27"/>
        <v/>
      </c>
      <c r="F625" s="438" t="str">
        <f t="shared" si="28"/>
        <v>否</v>
      </c>
      <c r="G625" s="282" t="str">
        <f t="shared" si="29"/>
        <v>项</v>
      </c>
      <c r="H625" s="149"/>
      <c r="I625" s="275"/>
    </row>
    <row r="626" s="147" customFormat="1" ht="36" hidden="1" customHeight="1" spans="1:9">
      <c r="A626" s="442">
        <v>2082402</v>
      </c>
      <c r="B626" s="443" t="s">
        <v>534</v>
      </c>
      <c r="C626" s="369">
        <f>VLOOKUP(A626,'[3]02-1'!$A$1:$G$1271,4,FALSE)</f>
        <v>0</v>
      </c>
      <c r="D626" s="369"/>
      <c r="E626" s="444" t="str">
        <f t="shared" si="27"/>
        <v/>
      </c>
      <c r="F626" s="438" t="str">
        <f t="shared" si="28"/>
        <v>否</v>
      </c>
      <c r="G626" s="282" t="str">
        <f t="shared" si="29"/>
        <v>项</v>
      </c>
      <c r="H626" s="149"/>
      <c r="I626" s="275"/>
    </row>
    <row r="627" ht="36" customHeight="1" spans="1:8">
      <c r="A627" s="442">
        <v>20825</v>
      </c>
      <c r="B627" s="440" t="s">
        <v>535</v>
      </c>
      <c r="C627" s="436">
        <f>SUM(C628:C629)</f>
        <v>173</v>
      </c>
      <c r="D627" s="436">
        <f>SUM(D628:D629)</f>
        <v>203</v>
      </c>
      <c r="E627" s="441">
        <f t="shared" si="27"/>
        <v>0.173</v>
      </c>
      <c r="F627" s="438" t="str">
        <f t="shared" si="28"/>
        <v>是</v>
      </c>
      <c r="G627" s="282" t="str">
        <f t="shared" si="29"/>
        <v>款</v>
      </c>
      <c r="H627" s="282"/>
    </row>
    <row r="628" s="147" customFormat="1" ht="36" customHeight="1" spans="1:9">
      <c r="A628" s="442">
        <v>2082501</v>
      </c>
      <c r="B628" s="443" t="s">
        <v>536</v>
      </c>
      <c r="C628" s="369">
        <f>VLOOKUP(A628,'[3]02-1'!$A$1:$G$1271,4,FALSE)</f>
        <v>30</v>
      </c>
      <c r="D628" s="369">
        <v>78</v>
      </c>
      <c r="E628" s="444">
        <f t="shared" si="27"/>
        <v>1.6</v>
      </c>
      <c r="F628" s="438" t="str">
        <f t="shared" si="28"/>
        <v>是</v>
      </c>
      <c r="G628" s="282" t="str">
        <f t="shared" si="29"/>
        <v>项</v>
      </c>
      <c r="H628" s="149"/>
      <c r="I628" s="275"/>
    </row>
    <row r="629" s="147" customFormat="1" ht="36" customHeight="1" spans="1:9">
      <c r="A629" s="442">
        <v>2082502</v>
      </c>
      <c r="B629" s="443" t="s">
        <v>537</v>
      </c>
      <c r="C629" s="369">
        <f>VLOOKUP(A629,'[3]02-1'!$A$1:$G$1271,4,FALSE)</f>
        <v>143</v>
      </c>
      <c r="D629" s="369">
        <v>125</v>
      </c>
      <c r="E629" s="444">
        <f t="shared" si="27"/>
        <v>-0.126</v>
      </c>
      <c r="F629" s="438" t="str">
        <f t="shared" si="28"/>
        <v>是</v>
      </c>
      <c r="G629" s="282" t="str">
        <f t="shared" si="29"/>
        <v>项</v>
      </c>
      <c r="H629" s="149"/>
      <c r="I629" s="275"/>
    </row>
    <row r="630" ht="36" customHeight="1" spans="1:8">
      <c r="A630" s="442">
        <v>20826</v>
      </c>
      <c r="B630" s="440" t="s">
        <v>538</v>
      </c>
      <c r="C630" s="436">
        <f>SUM(C631:C633)</f>
        <v>11838</v>
      </c>
      <c r="D630" s="436">
        <f>SUM(D631:D633)</f>
        <v>6684</v>
      </c>
      <c r="E630" s="441">
        <f t="shared" si="27"/>
        <v>-0.435</v>
      </c>
      <c r="F630" s="438" t="str">
        <f t="shared" si="28"/>
        <v>是</v>
      </c>
      <c r="G630" s="282" t="str">
        <f t="shared" si="29"/>
        <v>款</v>
      </c>
      <c r="H630" s="282"/>
    </row>
    <row r="631" s="147" customFormat="1" ht="36" hidden="1" customHeight="1" spans="1:9">
      <c r="A631" s="442">
        <v>2082601</v>
      </c>
      <c r="B631" s="443" t="s">
        <v>539</v>
      </c>
      <c r="C631" s="369">
        <f>VLOOKUP(A631,'[3]02-1'!$A$1:$G$1271,4,FALSE)</f>
        <v>0</v>
      </c>
      <c r="D631" s="369"/>
      <c r="E631" s="444" t="str">
        <f t="shared" si="27"/>
        <v/>
      </c>
      <c r="F631" s="438" t="str">
        <f t="shared" si="28"/>
        <v>否</v>
      </c>
      <c r="G631" s="282" t="str">
        <f t="shared" si="29"/>
        <v>项</v>
      </c>
      <c r="H631" s="149"/>
      <c r="I631" s="275"/>
    </row>
    <row r="632" s="147" customFormat="1" ht="36" customHeight="1" spans="1:9">
      <c r="A632" s="442">
        <v>2082602</v>
      </c>
      <c r="B632" s="443" t="s">
        <v>540</v>
      </c>
      <c r="C632" s="369">
        <f>VLOOKUP(A632,'[3]02-1'!$A$1:$G$1271,4,FALSE)</f>
        <v>11838</v>
      </c>
      <c r="D632" s="369">
        <v>6684</v>
      </c>
      <c r="E632" s="444">
        <f t="shared" si="27"/>
        <v>-0.435</v>
      </c>
      <c r="F632" s="438" t="str">
        <f t="shared" si="28"/>
        <v>是</v>
      </c>
      <c r="G632" s="282" t="str">
        <f t="shared" si="29"/>
        <v>项</v>
      </c>
      <c r="H632" s="149"/>
      <c r="I632" s="275"/>
    </row>
    <row r="633" s="147" customFormat="1" ht="36" hidden="1" customHeight="1" spans="1:9">
      <c r="A633" s="442">
        <v>2082699</v>
      </c>
      <c r="B633" s="443" t="s">
        <v>541</v>
      </c>
      <c r="C633" s="369">
        <f>VLOOKUP(A633,'[3]02-1'!$A$1:$G$1271,4,FALSE)</f>
        <v>0</v>
      </c>
      <c r="D633" s="369"/>
      <c r="E633" s="444" t="str">
        <f t="shared" si="27"/>
        <v/>
      </c>
      <c r="F633" s="438" t="str">
        <f t="shared" si="28"/>
        <v>否</v>
      </c>
      <c r="G633" s="282" t="str">
        <f t="shared" si="29"/>
        <v>项</v>
      </c>
      <c r="H633" s="149"/>
      <c r="I633" s="275"/>
    </row>
    <row r="634" ht="36" hidden="1" customHeight="1" spans="1:8">
      <c r="A634" s="442">
        <v>20827</v>
      </c>
      <c r="B634" s="440" t="s">
        <v>542</v>
      </c>
      <c r="C634" s="448">
        <f>SUM(C635:C637)</f>
        <v>0</v>
      </c>
      <c r="D634" s="448">
        <f>SUM(D635:D637)</f>
        <v>0</v>
      </c>
      <c r="E634" s="444" t="str">
        <f t="shared" si="27"/>
        <v/>
      </c>
      <c r="F634" s="438" t="str">
        <f t="shared" si="28"/>
        <v>否</v>
      </c>
      <c r="G634" s="282" t="str">
        <f t="shared" si="29"/>
        <v>款</v>
      </c>
      <c r="H634" s="282"/>
    </row>
    <row r="635" s="147" customFormat="1" ht="36" hidden="1" customHeight="1" spans="1:9">
      <c r="A635" s="442">
        <v>2082701</v>
      </c>
      <c r="B635" s="443" t="s">
        <v>543</v>
      </c>
      <c r="C635" s="369">
        <f>VLOOKUP(A635,'[3]02-1'!$A$1:$G$1271,4,FALSE)</f>
        <v>0</v>
      </c>
      <c r="D635" s="369"/>
      <c r="E635" s="444" t="str">
        <f t="shared" si="27"/>
        <v/>
      </c>
      <c r="F635" s="438" t="str">
        <f t="shared" si="28"/>
        <v>否</v>
      </c>
      <c r="G635" s="282" t="str">
        <f t="shared" si="29"/>
        <v>项</v>
      </c>
      <c r="H635" s="149"/>
      <c r="I635" s="275"/>
    </row>
    <row r="636" s="147" customFormat="1" ht="36" hidden="1" customHeight="1" spans="1:9">
      <c r="A636" s="442">
        <v>2082702</v>
      </c>
      <c r="B636" s="443" t="s">
        <v>544</v>
      </c>
      <c r="C636" s="369">
        <f>VLOOKUP(A636,'[3]02-1'!$A$1:$G$1271,4,FALSE)</f>
        <v>0</v>
      </c>
      <c r="D636" s="369"/>
      <c r="E636" s="444" t="str">
        <f t="shared" si="27"/>
        <v/>
      </c>
      <c r="F636" s="438" t="str">
        <f t="shared" si="28"/>
        <v>否</v>
      </c>
      <c r="G636" s="282" t="str">
        <f t="shared" si="29"/>
        <v>项</v>
      </c>
      <c r="H636" s="149"/>
      <c r="I636" s="275"/>
    </row>
    <row r="637" s="147" customFormat="1" ht="36" hidden="1" customHeight="1" spans="1:9">
      <c r="A637" s="442">
        <v>2082799</v>
      </c>
      <c r="B637" s="443" t="s">
        <v>545</v>
      </c>
      <c r="C637" s="369">
        <f>VLOOKUP(A637,'[3]02-1'!$A$1:$G$1271,4,FALSE)</f>
        <v>0</v>
      </c>
      <c r="D637" s="369"/>
      <c r="E637" s="444" t="str">
        <f t="shared" si="27"/>
        <v/>
      </c>
      <c r="F637" s="438" t="str">
        <f t="shared" si="28"/>
        <v>否</v>
      </c>
      <c r="G637" s="282" t="str">
        <f t="shared" si="29"/>
        <v>项</v>
      </c>
      <c r="H637" s="149"/>
      <c r="I637" s="275"/>
    </row>
    <row r="638" ht="36" customHeight="1" spans="1:8">
      <c r="A638" s="442">
        <v>20828</v>
      </c>
      <c r="B638" s="440" t="s">
        <v>546</v>
      </c>
      <c r="C638" s="436">
        <f>SUM(C639:C646)</f>
        <v>583</v>
      </c>
      <c r="D638" s="436">
        <f>SUM(D639:D646)-1</f>
        <v>570</v>
      </c>
      <c r="E638" s="441">
        <f t="shared" si="27"/>
        <v>-0.022</v>
      </c>
      <c r="F638" s="438" t="str">
        <f t="shared" si="28"/>
        <v>是</v>
      </c>
      <c r="G638" s="282" t="str">
        <f t="shared" si="29"/>
        <v>款</v>
      </c>
      <c r="H638" s="282"/>
    </row>
    <row r="639" s="147" customFormat="1" ht="36" customHeight="1" spans="1:9">
      <c r="A639" s="442">
        <v>2082801</v>
      </c>
      <c r="B639" s="443" t="s">
        <v>114</v>
      </c>
      <c r="C639" s="369">
        <f>VLOOKUP(A639,'[3]02-1'!$A$1:$G$1271,4,FALSE)</f>
        <v>153</v>
      </c>
      <c r="D639" s="369">
        <v>155</v>
      </c>
      <c r="E639" s="444">
        <f t="shared" si="27"/>
        <v>0.013</v>
      </c>
      <c r="F639" s="438" t="str">
        <f t="shared" si="28"/>
        <v>是</v>
      </c>
      <c r="G639" s="282" t="str">
        <f t="shared" si="29"/>
        <v>项</v>
      </c>
      <c r="H639" s="149"/>
      <c r="I639" s="275"/>
    </row>
    <row r="640" s="147" customFormat="1" ht="36" customHeight="1" spans="1:9">
      <c r="A640" s="442">
        <v>2082802</v>
      </c>
      <c r="B640" s="443" t="s">
        <v>115</v>
      </c>
      <c r="C640" s="369">
        <f>VLOOKUP(A640,'[3]02-1'!$A$1:$G$1271,4,FALSE)</f>
        <v>19</v>
      </c>
      <c r="D640" s="369">
        <v>14</v>
      </c>
      <c r="E640" s="444">
        <f t="shared" si="27"/>
        <v>-0.263</v>
      </c>
      <c r="F640" s="438" t="str">
        <f t="shared" si="28"/>
        <v>是</v>
      </c>
      <c r="G640" s="282" t="str">
        <f t="shared" si="29"/>
        <v>项</v>
      </c>
      <c r="H640" s="149"/>
      <c r="I640" s="275"/>
    </row>
    <row r="641" s="147" customFormat="1" ht="36" hidden="1" customHeight="1" spans="1:9">
      <c r="A641" s="442">
        <v>2082803</v>
      </c>
      <c r="B641" s="443" t="s">
        <v>116</v>
      </c>
      <c r="C641" s="369">
        <f>VLOOKUP(A641,'[3]02-1'!$A$1:$G$1271,4,FALSE)</f>
        <v>0</v>
      </c>
      <c r="D641" s="369"/>
      <c r="E641" s="444" t="str">
        <f t="shared" si="27"/>
        <v/>
      </c>
      <c r="F641" s="438" t="str">
        <f t="shared" si="28"/>
        <v>否</v>
      </c>
      <c r="G641" s="282" t="str">
        <f t="shared" si="29"/>
        <v>项</v>
      </c>
      <c r="H641" s="149"/>
      <c r="I641" s="275"/>
    </row>
    <row r="642" s="147" customFormat="1" ht="36" customHeight="1" spans="1:9">
      <c r="A642" s="442">
        <v>2082804</v>
      </c>
      <c r="B642" s="443" t="s">
        <v>547</v>
      </c>
      <c r="C642" s="369">
        <f>VLOOKUP(A642,'[3]02-1'!$A$1:$G$1271,4,FALSE)</f>
        <v>109</v>
      </c>
      <c r="D642" s="369">
        <v>86</v>
      </c>
      <c r="E642" s="444">
        <f t="shared" si="27"/>
        <v>-0.211</v>
      </c>
      <c r="F642" s="438" t="str">
        <f t="shared" si="28"/>
        <v>是</v>
      </c>
      <c r="G642" s="282" t="str">
        <f t="shared" si="29"/>
        <v>项</v>
      </c>
      <c r="H642" s="149"/>
      <c r="I642" s="275"/>
    </row>
    <row r="643" s="147" customFormat="1" ht="36" customHeight="1" spans="1:9">
      <c r="A643" s="442">
        <v>2082805</v>
      </c>
      <c r="B643" s="443" t="s">
        <v>548</v>
      </c>
      <c r="C643" s="369">
        <f>VLOOKUP(A643,'[3]02-1'!$A$1:$G$1271,4,FALSE)</f>
        <v>247</v>
      </c>
      <c r="D643" s="369">
        <v>236</v>
      </c>
      <c r="E643" s="444">
        <f t="shared" si="27"/>
        <v>-0.045</v>
      </c>
      <c r="F643" s="438" t="str">
        <f t="shared" si="28"/>
        <v>是</v>
      </c>
      <c r="G643" s="282" t="str">
        <f t="shared" si="29"/>
        <v>项</v>
      </c>
      <c r="H643" s="149"/>
      <c r="I643" s="275"/>
    </row>
    <row r="644" s="147" customFormat="1" ht="36" hidden="1" customHeight="1" spans="1:9">
      <c r="A644" s="442">
        <v>2082806</v>
      </c>
      <c r="B644" s="443" t="s">
        <v>549</v>
      </c>
      <c r="C644" s="369"/>
      <c r="D644" s="369"/>
      <c r="E644" s="444" t="str">
        <f t="shared" ref="E644:E707" si="30">IFERROR(D644/C644-1,"")</f>
        <v/>
      </c>
      <c r="F644" s="438" t="str">
        <f t="shared" ref="F644:F707" si="31">IF(LEN(A644)=3,"是",IF(B644&lt;&gt;"",IF(SUM(C644:D644)&lt;&gt;0,"是","否"),"是"))</f>
        <v>否</v>
      </c>
      <c r="G644" s="282" t="str">
        <f t="shared" ref="G644:G707" si="32">IF(LEN(A644)=3,"类",IF(LEN(A644)=5,"款","项"))</f>
        <v>项</v>
      </c>
      <c r="H644" s="149"/>
      <c r="I644" s="275"/>
    </row>
    <row r="645" s="147" customFormat="1" ht="36" customHeight="1" spans="1:9">
      <c r="A645" s="442">
        <v>2082850</v>
      </c>
      <c r="B645" s="443" t="s">
        <v>123</v>
      </c>
      <c r="C645" s="369">
        <f>VLOOKUP(A645,'[3]02-1'!$A$1:$G$1271,4,FALSE)</f>
        <v>55</v>
      </c>
      <c r="D645" s="369">
        <v>80</v>
      </c>
      <c r="E645" s="444">
        <f t="shared" si="30"/>
        <v>0.455</v>
      </c>
      <c r="F645" s="438" t="str">
        <f t="shared" si="31"/>
        <v>是</v>
      </c>
      <c r="G645" s="282" t="str">
        <f t="shared" si="32"/>
        <v>项</v>
      </c>
      <c r="H645" s="149"/>
      <c r="I645" s="275"/>
    </row>
    <row r="646" s="147" customFormat="1" ht="36" hidden="1" customHeight="1" spans="1:9">
      <c r="A646" s="442">
        <v>2082899</v>
      </c>
      <c r="B646" s="443" t="s">
        <v>550</v>
      </c>
      <c r="C646" s="369">
        <f>VLOOKUP(A646,'[3]02-1'!$A$1:$G$1271,4,FALSE)</f>
        <v>0</v>
      </c>
      <c r="D646" s="369"/>
      <c r="E646" s="444" t="str">
        <f t="shared" si="30"/>
        <v/>
      </c>
      <c r="F646" s="438" t="str">
        <f t="shared" si="31"/>
        <v>否</v>
      </c>
      <c r="G646" s="282" t="str">
        <f t="shared" si="32"/>
        <v>项</v>
      </c>
      <c r="H646" s="149"/>
      <c r="I646" s="275"/>
    </row>
    <row r="647" ht="36" customHeight="1" spans="1:8">
      <c r="A647" s="442">
        <v>20830</v>
      </c>
      <c r="B647" s="440" t="s">
        <v>551</v>
      </c>
      <c r="C647" s="436">
        <f>SUM(C648:C649)</f>
        <v>71</v>
      </c>
      <c r="D647" s="436">
        <f>SUM(D648:D649)</f>
        <v>125</v>
      </c>
      <c r="E647" s="441">
        <f t="shared" si="30"/>
        <v>0.761</v>
      </c>
      <c r="F647" s="438" t="str">
        <f t="shared" si="31"/>
        <v>是</v>
      </c>
      <c r="G647" s="282" t="str">
        <f t="shared" si="32"/>
        <v>款</v>
      </c>
      <c r="H647" s="282"/>
    </row>
    <row r="648" s="147" customFormat="1" ht="36" customHeight="1" spans="1:9">
      <c r="A648" s="442">
        <v>2083001</v>
      </c>
      <c r="B648" s="443" t="s">
        <v>552</v>
      </c>
      <c r="C648" s="369">
        <f>VLOOKUP(A648,'[3]02-1'!$A$1:$G$1271,4,FALSE)</f>
        <v>71</v>
      </c>
      <c r="D648" s="369"/>
      <c r="E648" s="444">
        <f t="shared" si="30"/>
        <v>-1</v>
      </c>
      <c r="F648" s="438" t="str">
        <f t="shared" si="31"/>
        <v>是</v>
      </c>
      <c r="G648" s="282" t="str">
        <f t="shared" si="32"/>
        <v>项</v>
      </c>
      <c r="H648" s="149"/>
      <c r="I648" s="275"/>
    </row>
    <row r="649" s="147" customFormat="1" ht="36" customHeight="1" spans="1:9">
      <c r="A649" s="442">
        <v>2083099</v>
      </c>
      <c r="B649" s="443" t="s">
        <v>553</v>
      </c>
      <c r="C649" s="369">
        <f>VLOOKUP(A649,'[3]02-1'!$A$1:$G$1271,4,FALSE)</f>
        <v>0</v>
      </c>
      <c r="D649" s="369">
        <v>125</v>
      </c>
      <c r="E649" s="444" t="str">
        <f t="shared" si="30"/>
        <v/>
      </c>
      <c r="F649" s="438" t="str">
        <f t="shared" si="31"/>
        <v>是</v>
      </c>
      <c r="G649" s="282" t="str">
        <f t="shared" si="32"/>
        <v>项</v>
      </c>
      <c r="H649" s="149"/>
      <c r="I649" s="275"/>
    </row>
    <row r="650" ht="36" hidden="1" customHeight="1" spans="1:8">
      <c r="A650" s="442">
        <v>20899</v>
      </c>
      <c r="B650" s="440" t="s">
        <v>554</v>
      </c>
      <c r="C650" s="436">
        <f>C651</f>
        <v>0</v>
      </c>
      <c r="D650" s="436">
        <f>D651</f>
        <v>0</v>
      </c>
      <c r="E650" s="441" t="str">
        <f t="shared" si="30"/>
        <v/>
      </c>
      <c r="F650" s="438" t="str">
        <f t="shared" si="31"/>
        <v>否</v>
      </c>
      <c r="G650" s="282" t="str">
        <f t="shared" si="32"/>
        <v>款</v>
      </c>
      <c r="H650" s="282"/>
    </row>
    <row r="651" s="147" customFormat="1" ht="36" hidden="1" customHeight="1" spans="1:9">
      <c r="A651" s="450">
        <v>2089999</v>
      </c>
      <c r="B651" s="443" t="s">
        <v>554</v>
      </c>
      <c r="C651" s="369">
        <f>VLOOKUP(A651,'[3]02-1'!$A$1:$G$1271,4,FALSE)</f>
        <v>0</v>
      </c>
      <c r="D651" s="369"/>
      <c r="E651" s="444" t="str">
        <f t="shared" si="30"/>
        <v/>
      </c>
      <c r="F651" s="438" t="str">
        <f t="shared" si="31"/>
        <v>否</v>
      </c>
      <c r="G651" s="282" t="str">
        <f t="shared" si="32"/>
        <v>项</v>
      </c>
      <c r="H651" s="149"/>
      <c r="I651" s="275"/>
    </row>
    <row r="652" ht="36" customHeight="1" spans="1:8">
      <c r="A652" s="449">
        <v>210</v>
      </c>
      <c r="B652" s="208" t="s">
        <v>63</v>
      </c>
      <c r="C652" s="436">
        <f>SUM(C653,C658,C673,C677,C689,C692,C696,C701,C705,C709,C712,C721,C723,C729,C734)</f>
        <v>31117</v>
      </c>
      <c r="D652" s="436">
        <f>SUM(D653,D658,D673,D677,D689,D692,D696,D701,D705,D709,D712,D721,D723,D729,D734)</f>
        <v>30581</v>
      </c>
      <c r="E652" s="441">
        <f t="shared" si="30"/>
        <v>-0.017</v>
      </c>
      <c r="F652" s="438" t="str">
        <f t="shared" si="31"/>
        <v>是</v>
      </c>
      <c r="G652" s="282" t="str">
        <f t="shared" si="32"/>
        <v>类</v>
      </c>
      <c r="H652" s="282"/>
    </row>
    <row r="653" ht="36" customHeight="1" spans="1:8">
      <c r="A653" s="442">
        <v>21001</v>
      </c>
      <c r="B653" s="440" t="s">
        <v>555</v>
      </c>
      <c r="C653" s="436">
        <f>SUM(C654:C657)</f>
        <v>332</v>
      </c>
      <c r="D653" s="436">
        <f>SUM(D654:D657)</f>
        <v>271</v>
      </c>
      <c r="E653" s="441">
        <f t="shared" si="30"/>
        <v>-0.184</v>
      </c>
      <c r="F653" s="438" t="str">
        <f t="shared" si="31"/>
        <v>是</v>
      </c>
      <c r="G653" s="282" t="str">
        <f t="shared" si="32"/>
        <v>款</v>
      </c>
      <c r="H653" s="282"/>
    </row>
    <row r="654" s="147" customFormat="1" ht="36" customHeight="1" spans="1:9">
      <c r="A654" s="442">
        <v>2100101</v>
      </c>
      <c r="B654" s="443" t="s">
        <v>114</v>
      </c>
      <c r="C654" s="369">
        <f>VLOOKUP(A654,'[3]02-1'!$A$1:$G$1271,4,FALSE)</f>
        <v>322</v>
      </c>
      <c r="D654" s="369">
        <v>261</v>
      </c>
      <c r="E654" s="444">
        <f t="shared" si="30"/>
        <v>-0.189</v>
      </c>
      <c r="F654" s="438" t="str">
        <f t="shared" si="31"/>
        <v>是</v>
      </c>
      <c r="G654" s="282" t="str">
        <f t="shared" si="32"/>
        <v>项</v>
      </c>
      <c r="H654" s="149"/>
      <c r="I654" s="275"/>
    </row>
    <row r="655" s="147" customFormat="1" ht="36" hidden="1" customHeight="1" spans="1:9">
      <c r="A655" s="442">
        <v>2100102</v>
      </c>
      <c r="B655" s="443" t="s">
        <v>115</v>
      </c>
      <c r="C655" s="369">
        <f>VLOOKUP(A655,'[3]02-1'!$A$1:$G$1271,4,FALSE)</f>
        <v>0</v>
      </c>
      <c r="D655" s="369"/>
      <c r="E655" s="444" t="str">
        <f t="shared" si="30"/>
        <v/>
      </c>
      <c r="F655" s="438" t="str">
        <f t="shared" si="31"/>
        <v>否</v>
      </c>
      <c r="G655" s="282" t="str">
        <f t="shared" si="32"/>
        <v>项</v>
      </c>
      <c r="H655" s="149"/>
      <c r="I655" s="275"/>
    </row>
    <row r="656" s="147" customFormat="1" ht="36" hidden="1" customHeight="1" spans="1:9">
      <c r="A656" s="442">
        <v>2100103</v>
      </c>
      <c r="B656" s="443" t="s">
        <v>116</v>
      </c>
      <c r="C656" s="369">
        <f>VLOOKUP(A656,'[3]02-1'!$A$1:$G$1271,4,FALSE)</f>
        <v>0</v>
      </c>
      <c r="D656" s="369"/>
      <c r="E656" s="444" t="str">
        <f t="shared" si="30"/>
        <v/>
      </c>
      <c r="F656" s="438" t="str">
        <f t="shared" si="31"/>
        <v>否</v>
      </c>
      <c r="G656" s="282" t="str">
        <f t="shared" si="32"/>
        <v>项</v>
      </c>
      <c r="H656" s="149"/>
      <c r="I656" s="275"/>
    </row>
    <row r="657" s="147" customFormat="1" ht="36" customHeight="1" spans="1:9">
      <c r="A657" s="442">
        <v>2100199</v>
      </c>
      <c r="B657" s="443" t="s">
        <v>556</v>
      </c>
      <c r="C657" s="369">
        <f>VLOOKUP(A657,'[3]02-1'!$A$1:$G$1271,4,FALSE)</f>
        <v>10</v>
      </c>
      <c r="D657" s="369">
        <v>10</v>
      </c>
      <c r="E657" s="444">
        <f t="shared" si="30"/>
        <v>0</v>
      </c>
      <c r="F657" s="438" t="str">
        <f t="shared" si="31"/>
        <v>是</v>
      </c>
      <c r="G657" s="282" t="str">
        <f t="shared" si="32"/>
        <v>项</v>
      </c>
      <c r="H657" s="149"/>
      <c r="I657" s="275"/>
    </row>
    <row r="658" ht="36" customHeight="1" spans="1:8">
      <c r="A658" s="442">
        <v>21002</v>
      </c>
      <c r="B658" s="440" t="s">
        <v>557</v>
      </c>
      <c r="C658" s="436">
        <f>SUM(C659:C672)</f>
        <v>1292</v>
      </c>
      <c r="D658" s="436">
        <f>SUM(D659:D672)+1</f>
        <v>2332</v>
      </c>
      <c r="E658" s="441">
        <f t="shared" si="30"/>
        <v>0.805</v>
      </c>
      <c r="F658" s="438" t="str">
        <f t="shared" si="31"/>
        <v>是</v>
      </c>
      <c r="G658" s="282" t="str">
        <f t="shared" si="32"/>
        <v>款</v>
      </c>
      <c r="H658" s="282"/>
    </row>
    <row r="659" s="147" customFormat="1" ht="36" customHeight="1" spans="1:9">
      <c r="A659" s="442">
        <v>2100201</v>
      </c>
      <c r="B659" s="443" t="s">
        <v>558</v>
      </c>
      <c r="C659" s="369">
        <f>VLOOKUP(A659,'[3]02-1'!$A$1:$G$1271,4,FALSE)</f>
        <v>1292</v>
      </c>
      <c r="D659" s="369">
        <v>1104</v>
      </c>
      <c r="E659" s="444">
        <f t="shared" si="30"/>
        <v>-0.146</v>
      </c>
      <c r="F659" s="438" t="str">
        <f t="shared" si="31"/>
        <v>是</v>
      </c>
      <c r="G659" s="282" t="str">
        <f t="shared" si="32"/>
        <v>项</v>
      </c>
      <c r="H659" s="149"/>
      <c r="I659" s="275"/>
    </row>
    <row r="660" s="147" customFormat="1" ht="36" customHeight="1" spans="1:9">
      <c r="A660" s="442">
        <v>2100202</v>
      </c>
      <c r="B660" s="443" t="s">
        <v>559</v>
      </c>
      <c r="C660" s="369">
        <f>VLOOKUP(A660,'[3]02-1'!$A$1:$G$1271,4,FALSE)</f>
        <v>0</v>
      </c>
      <c r="D660" s="369">
        <v>1227</v>
      </c>
      <c r="E660" s="444" t="str">
        <f t="shared" si="30"/>
        <v/>
      </c>
      <c r="F660" s="438" t="str">
        <f t="shared" si="31"/>
        <v>是</v>
      </c>
      <c r="G660" s="282" t="str">
        <f t="shared" si="32"/>
        <v>项</v>
      </c>
      <c r="H660" s="149"/>
      <c r="I660" s="275"/>
    </row>
    <row r="661" s="147" customFormat="1" ht="36" hidden="1" customHeight="1" spans="1:9">
      <c r="A661" s="442">
        <v>2100203</v>
      </c>
      <c r="B661" s="443" t="s">
        <v>560</v>
      </c>
      <c r="C661" s="369">
        <f>VLOOKUP(A661,'[3]02-1'!$A$1:$G$1271,4,FALSE)</f>
        <v>0</v>
      </c>
      <c r="D661" s="369"/>
      <c r="E661" s="444" t="str">
        <f t="shared" si="30"/>
        <v/>
      </c>
      <c r="F661" s="438" t="str">
        <f t="shared" si="31"/>
        <v>否</v>
      </c>
      <c r="G661" s="282" t="str">
        <f t="shared" si="32"/>
        <v>项</v>
      </c>
      <c r="H661" s="149"/>
      <c r="I661" s="275"/>
    </row>
    <row r="662" s="147" customFormat="1" ht="36" hidden="1" customHeight="1" spans="1:9">
      <c r="A662" s="442">
        <v>2100204</v>
      </c>
      <c r="B662" s="443" t="s">
        <v>561</v>
      </c>
      <c r="C662" s="369">
        <f>VLOOKUP(A662,'[3]02-1'!$A$1:$G$1271,4,FALSE)</f>
        <v>0</v>
      </c>
      <c r="D662" s="369"/>
      <c r="E662" s="444" t="str">
        <f t="shared" si="30"/>
        <v/>
      </c>
      <c r="F662" s="438" t="str">
        <f t="shared" si="31"/>
        <v>否</v>
      </c>
      <c r="G662" s="282" t="str">
        <f t="shared" si="32"/>
        <v>项</v>
      </c>
      <c r="H662" s="149"/>
      <c r="I662" s="275"/>
    </row>
    <row r="663" s="147" customFormat="1" ht="36" hidden="1" customHeight="1" spans="1:9">
      <c r="A663" s="442">
        <v>2100205</v>
      </c>
      <c r="B663" s="443" t="s">
        <v>562</v>
      </c>
      <c r="C663" s="369">
        <f>VLOOKUP(A663,'[3]02-1'!$A$1:$G$1271,4,FALSE)</f>
        <v>0</v>
      </c>
      <c r="D663" s="369"/>
      <c r="E663" s="444" t="str">
        <f t="shared" si="30"/>
        <v/>
      </c>
      <c r="F663" s="438" t="str">
        <f t="shared" si="31"/>
        <v>否</v>
      </c>
      <c r="G663" s="282" t="str">
        <f t="shared" si="32"/>
        <v>项</v>
      </c>
      <c r="H663" s="149"/>
      <c r="I663" s="275"/>
    </row>
    <row r="664" s="147" customFormat="1" ht="36" hidden="1" customHeight="1" spans="1:9">
      <c r="A664" s="442">
        <v>2100206</v>
      </c>
      <c r="B664" s="443" t="s">
        <v>563</v>
      </c>
      <c r="C664" s="369">
        <f>VLOOKUP(A664,'[3]02-1'!$A$1:$G$1271,4,FALSE)</f>
        <v>0</v>
      </c>
      <c r="D664" s="369"/>
      <c r="E664" s="444" t="str">
        <f t="shared" si="30"/>
        <v/>
      </c>
      <c r="F664" s="438" t="str">
        <f t="shared" si="31"/>
        <v>否</v>
      </c>
      <c r="G664" s="282" t="str">
        <f t="shared" si="32"/>
        <v>项</v>
      </c>
      <c r="H664" s="149"/>
      <c r="I664" s="275"/>
    </row>
    <row r="665" s="147" customFormat="1" ht="36" hidden="1" customHeight="1" spans="1:9">
      <c r="A665" s="442">
        <v>2100207</v>
      </c>
      <c r="B665" s="443" t="s">
        <v>564</v>
      </c>
      <c r="C665" s="369">
        <f>VLOOKUP(A665,'[3]02-1'!$A$1:$G$1271,4,FALSE)</f>
        <v>0</v>
      </c>
      <c r="D665" s="369"/>
      <c r="E665" s="444" t="str">
        <f t="shared" si="30"/>
        <v/>
      </c>
      <c r="F665" s="438" t="str">
        <f t="shared" si="31"/>
        <v>否</v>
      </c>
      <c r="G665" s="282" t="str">
        <f t="shared" si="32"/>
        <v>项</v>
      </c>
      <c r="H665" s="149"/>
      <c r="I665" s="275"/>
    </row>
    <row r="666" s="147" customFormat="1" ht="36" hidden="1" customHeight="1" spans="1:9">
      <c r="A666" s="442">
        <v>2100208</v>
      </c>
      <c r="B666" s="443" t="s">
        <v>565</v>
      </c>
      <c r="C666" s="369">
        <f>VLOOKUP(A666,'[3]02-1'!$A$1:$G$1271,4,FALSE)</f>
        <v>0</v>
      </c>
      <c r="D666" s="369"/>
      <c r="E666" s="444" t="str">
        <f t="shared" si="30"/>
        <v/>
      </c>
      <c r="F666" s="438" t="str">
        <f t="shared" si="31"/>
        <v>否</v>
      </c>
      <c r="G666" s="282" t="str">
        <f t="shared" si="32"/>
        <v>项</v>
      </c>
      <c r="H666" s="149"/>
      <c r="I666" s="275"/>
    </row>
    <row r="667" s="147" customFormat="1" ht="36" hidden="1" customHeight="1" spans="1:9">
      <c r="A667" s="442">
        <v>2100209</v>
      </c>
      <c r="B667" s="443" t="s">
        <v>566</v>
      </c>
      <c r="C667" s="369">
        <f>VLOOKUP(A667,'[3]02-1'!$A$1:$G$1271,4,FALSE)</f>
        <v>0</v>
      </c>
      <c r="D667" s="369"/>
      <c r="E667" s="444" t="str">
        <f t="shared" si="30"/>
        <v/>
      </c>
      <c r="F667" s="438" t="str">
        <f t="shared" si="31"/>
        <v>否</v>
      </c>
      <c r="G667" s="282" t="str">
        <f t="shared" si="32"/>
        <v>项</v>
      </c>
      <c r="H667" s="149"/>
      <c r="I667" s="275"/>
    </row>
    <row r="668" s="147" customFormat="1" ht="36" hidden="1" customHeight="1" spans="1:9">
      <c r="A668" s="442">
        <v>2100210</v>
      </c>
      <c r="B668" s="443" t="s">
        <v>567</v>
      </c>
      <c r="C668" s="369">
        <f>VLOOKUP(A668,'[3]02-1'!$A$1:$G$1271,4,FALSE)</f>
        <v>0</v>
      </c>
      <c r="D668" s="369"/>
      <c r="E668" s="444" t="str">
        <f t="shared" si="30"/>
        <v/>
      </c>
      <c r="F668" s="438" t="str">
        <f t="shared" si="31"/>
        <v>否</v>
      </c>
      <c r="G668" s="282" t="str">
        <f t="shared" si="32"/>
        <v>项</v>
      </c>
      <c r="H668" s="149"/>
      <c r="I668" s="275"/>
    </row>
    <row r="669" s="147" customFormat="1" ht="36" hidden="1" customHeight="1" spans="1:9">
      <c r="A669" s="442">
        <v>2100211</v>
      </c>
      <c r="B669" s="443" t="s">
        <v>568</v>
      </c>
      <c r="C669" s="369">
        <f>VLOOKUP(A669,'[3]02-1'!$A$1:$G$1271,4,FALSE)</f>
        <v>0</v>
      </c>
      <c r="D669" s="369"/>
      <c r="E669" s="444" t="str">
        <f t="shared" si="30"/>
        <v/>
      </c>
      <c r="F669" s="438" t="str">
        <f t="shared" si="31"/>
        <v>否</v>
      </c>
      <c r="G669" s="282" t="str">
        <f t="shared" si="32"/>
        <v>项</v>
      </c>
      <c r="H669" s="149"/>
      <c r="I669" s="275"/>
    </row>
    <row r="670" s="147" customFormat="1" ht="36" hidden="1" customHeight="1" spans="1:9">
      <c r="A670" s="442">
        <v>2100212</v>
      </c>
      <c r="B670" s="443" t="s">
        <v>569</v>
      </c>
      <c r="C670" s="369">
        <f>VLOOKUP(A670,'[3]02-1'!$A$1:$G$1271,4,FALSE)</f>
        <v>0</v>
      </c>
      <c r="D670" s="369"/>
      <c r="E670" s="444" t="str">
        <f t="shared" si="30"/>
        <v/>
      </c>
      <c r="F670" s="438" t="str">
        <f t="shared" si="31"/>
        <v>否</v>
      </c>
      <c r="G670" s="282" t="str">
        <f t="shared" si="32"/>
        <v>项</v>
      </c>
      <c r="H670" s="149"/>
      <c r="I670" s="275"/>
    </row>
    <row r="671" s="147" customFormat="1" ht="36" hidden="1" customHeight="1" spans="1:9">
      <c r="A671" s="442">
        <v>2100213</v>
      </c>
      <c r="B671" s="443" t="s">
        <v>570</v>
      </c>
      <c r="C671" s="369">
        <f>VLOOKUP(A671,'[3]02-1'!$A$1:$G$1271,4,FALSE)</f>
        <v>0</v>
      </c>
      <c r="D671" s="369"/>
      <c r="E671" s="444" t="str">
        <f t="shared" si="30"/>
        <v/>
      </c>
      <c r="F671" s="438" t="str">
        <f t="shared" si="31"/>
        <v>否</v>
      </c>
      <c r="G671" s="282" t="str">
        <f t="shared" si="32"/>
        <v>项</v>
      </c>
      <c r="H671" s="149"/>
      <c r="I671" s="275"/>
    </row>
    <row r="672" s="147" customFormat="1" ht="36" hidden="1" customHeight="1" spans="1:9">
      <c r="A672" s="442">
        <v>2100299</v>
      </c>
      <c r="B672" s="443" t="s">
        <v>571</v>
      </c>
      <c r="C672" s="369">
        <f>VLOOKUP(A672,'[3]02-1'!$A$1:$G$1271,4,FALSE)</f>
        <v>0</v>
      </c>
      <c r="D672" s="369"/>
      <c r="E672" s="444" t="str">
        <f t="shared" si="30"/>
        <v/>
      </c>
      <c r="F672" s="438" t="str">
        <f t="shared" si="31"/>
        <v>否</v>
      </c>
      <c r="G672" s="282" t="str">
        <f t="shared" si="32"/>
        <v>项</v>
      </c>
      <c r="H672" s="149"/>
      <c r="I672" s="275"/>
    </row>
    <row r="673" ht="36" customHeight="1" spans="1:8">
      <c r="A673" s="442">
        <v>21003</v>
      </c>
      <c r="B673" s="440" t="s">
        <v>572</v>
      </c>
      <c r="C673" s="436">
        <f>SUM(C674:C676)</f>
        <v>4836</v>
      </c>
      <c r="D673" s="436">
        <f>SUM(D674:D676)-1</f>
        <v>4729</v>
      </c>
      <c r="E673" s="441">
        <f t="shared" si="30"/>
        <v>-0.022</v>
      </c>
      <c r="F673" s="438" t="str">
        <f t="shared" si="31"/>
        <v>是</v>
      </c>
      <c r="G673" s="282" t="str">
        <f t="shared" si="32"/>
        <v>款</v>
      </c>
      <c r="H673" s="282"/>
    </row>
    <row r="674" s="147" customFormat="1" ht="36" customHeight="1" spans="1:9">
      <c r="A674" s="442">
        <v>2100301</v>
      </c>
      <c r="B674" s="443" t="s">
        <v>573</v>
      </c>
      <c r="C674" s="369">
        <f>VLOOKUP(A674,'[3]02-1'!$A$1:$G$1271,4,FALSE)</f>
        <v>891</v>
      </c>
      <c r="D674" s="369">
        <v>861</v>
      </c>
      <c r="E674" s="444">
        <f t="shared" si="30"/>
        <v>-0.034</v>
      </c>
      <c r="F674" s="438" t="str">
        <f t="shared" si="31"/>
        <v>是</v>
      </c>
      <c r="G674" s="282" t="str">
        <f t="shared" si="32"/>
        <v>项</v>
      </c>
      <c r="H674" s="149"/>
      <c r="I674" s="275"/>
    </row>
    <row r="675" s="147" customFormat="1" ht="36" customHeight="1" spans="1:9">
      <c r="A675" s="442">
        <v>2100302</v>
      </c>
      <c r="B675" s="443" t="s">
        <v>574</v>
      </c>
      <c r="C675" s="369">
        <f>VLOOKUP(A675,'[3]02-1'!$A$1:$G$1271,4,FALSE)</f>
        <v>3797</v>
      </c>
      <c r="D675" s="369">
        <v>3619</v>
      </c>
      <c r="E675" s="444">
        <f t="shared" si="30"/>
        <v>-0.047</v>
      </c>
      <c r="F675" s="438" t="str">
        <f t="shared" si="31"/>
        <v>是</v>
      </c>
      <c r="G675" s="282" t="str">
        <f t="shared" si="32"/>
        <v>项</v>
      </c>
      <c r="H675" s="149"/>
      <c r="I675" s="275"/>
    </row>
    <row r="676" s="147" customFormat="1" ht="36" customHeight="1" spans="1:9">
      <c r="A676" s="442">
        <v>2100399</v>
      </c>
      <c r="B676" s="443" t="s">
        <v>575</v>
      </c>
      <c r="C676" s="369">
        <f>VLOOKUP(A676,'[3]02-1'!$A$1:$G$1271,4,FALSE)</f>
        <v>148</v>
      </c>
      <c r="D676" s="369">
        <v>250</v>
      </c>
      <c r="E676" s="444">
        <f t="shared" si="30"/>
        <v>0.689</v>
      </c>
      <c r="F676" s="438" t="str">
        <f t="shared" si="31"/>
        <v>是</v>
      </c>
      <c r="G676" s="282" t="str">
        <f t="shared" si="32"/>
        <v>项</v>
      </c>
      <c r="H676" s="149"/>
      <c r="I676" s="275"/>
    </row>
    <row r="677" ht="36" customHeight="1" spans="1:8">
      <c r="A677" s="442">
        <v>21004</v>
      </c>
      <c r="B677" s="440" t="s">
        <v>576</v>
      </c>
      <c r="C677" s="436">
        <f>SUM(C678:C688)</f>
        <v>6495</v>
      </c>
      <c r="D677" s="436">
        <f>SUM(D678:D688)</f>
        <v>5813</v>
      </c>
      <c r="E677" s="441">
        <f t="shared" si="30"/>
        <v>-0.105</v>
      </c>
      <c r="F677" s="438" t="str">
        <f t="shared" si="31"/>
        <v>是</v>
      </c>
      <c r="G677" s="282" t="str">
        <f t="shared" si="32"/>
        <v>款</v>
      </c>
      <c r="H677" s="282"/>
    </row>
    <row r="678" s="147" customFormat="1" ht="36" customHeight="1" spans="1:9">
      <c r="A678" s="442">
        <v>2100401</v>
      </c>
      <c r="B678" s="443" t="s">
        <v>577</v>
      </c>
      <c r="C678" s="369">
        <f>VLOOKUP(A678,'[3]02-1'!$A$1:$G$1271,4,FALSE)</f>
        <v>1266</v>
      </c>
      <c r="D678" s="369">
        <v>1111</v>
      </c>
      <c r="E678" s="444">
        <f t="shared" si="30"/>
        <v>-0.122</v>
      </c>
      <c r="F678" s="438" t="str">
        <f t="shared" si="31"/>
        <v>是</v>
      </c>
      <c r="G678" s="282" t="str">
        <f t="shared" si="32"/>
        <v>项</v>
      </c>
      <c r="H678" s="149"/>
      <c r="I678" s="275"/>
    </row>
    <row r="679" s="147" customFormat="1" ht="36" customHeight="1" spans="1:9">
      <c r="A679" s="442">
        <v>2100402</v>
      </c>
      <c r="B679" s="443" t="s">
        <v>578</v>
      </c>
      <c r="C679" s="369">
        <f>VLOOKUP(A679,'[3]02-1'!$A$1:$G$1271,4,FALSE)</f>
        <v>236</v>
      </c>
      <c r="D679" s="369">
        <v>291</v>
      </c>
      <c r="E679" s="444">
        <f t="shared" si="30"/>
        <v>0.233</v>
      </c>
      <c r="F679" s="438" t="str">
        <f t="shared" si="31"/>
        <v>是</v>
      </c>
      <c r="G679" s="282" t="str">
        <f t="shared" si="32"/>
        <v>项</v>
      </c>
      <c r="H679" s="149"/>
      <c r="I679" s="275"/>
    </row>
    <row r="680" s="147" customFormat="1" ht="36" customHeight="1" spans="1:9">
      <c r="A680" s="442">
        <v>2100403</v>
      </c>
      <c r="B680" s="443" t="s">
        <v>579</v>
      </c>
      <c r="C680" s="369">
        <f>VLOOKUP(A680,'[3]02-1'!$A$1:$G$1271,4,FALSE)</f>
        <v>1206</v>
      </c>
      <c r="D680" s="369">
        <v>1176</v>
      </c>
      <c r="E680" s="444">
        <f t="shared" si="30"/>
        <v>-0.025</v>
      </c>
      <c r="F680" s="438" t="str">
        <f t="shared" si="31"/>
        <v>是</v>
      </c>
      <c r="G680" s="282" t="str">
        <f t="shared" si="32"/>
        <v>项</v>
      </c>
      <c r="H680" s="149"/>
      <c r="I680" s="275"/>
    </row>
    <row r="681" s="147" customFormat="1" ht="36" hidden="1" customHeight="1" spans="1:9">
      <c r="A681" s="442">
        <v>2100404</v>
      </c>
      <c r="B681" s="443" t="s">
        <v>580</v>
      </c>
      <c r="C681" s="369">
        <f>VLOOKUP(A681,'[3]02-1'!$A$1:$G$1271,4,FALSE)</f>
        <v>0</v>
      </c>
      <c r="D681" s="369"/>
      <c r="E681" s="444" t="str">
        <f t="shared" si="30"/>
        <v/>
      </c>
      <c r="F681" s="438" t="str">
        <f t="shared" si="31"/>
        <v>否</v>
      </c>
      <c r="G681" s="282" t="str">
        <f t="shared" si="32"/>
        <v>项</v>
      </c>
      <c r="H681" s="149"/>
      <c r="I681" s="275"/>
    </row>
    <row r="682" s="147" customFormat="1" ht="36" hidden="1" customHeight="1" spans="1:9">
      <c r="A682" s="442">
        <v>2100405</v>
      </c>
      <c r="B682" s="443" t="s">
        <v>581</v>
      </c>
      <c r="C682" s="369">
        <f>VLOOKUP(A682,'[3]02-1'!$A$1:$G$1271,4,FALSE)</f>
        <v>0</v>
      </c>
      <c r="D682" s="369"/>
      <c r="E682" s="444" t="str">
        <f t="shared" si="30"/>
        <v/>
      </c>
      <c r="F682" s="438" t="str">
        <f t="shared" si="31"/>
        <v>否</v>
      </c>
      <c r="G682" s="282" t="str">
        <f t="shared" si="32"/>
        <v>项</v>
      </c>
      <c r="H682" s="149"/>
      <c r="I682" s="275"/>
    </row>
    <row r="683" s="147" customFormat="1" ht="36" hidden="1" customHeight="1" spans="1:9">
      <c r="A683" s="442">
        <v>2100406</v>
      </c>
      <c r="B683" s="443" t="s">
        <v>582</v>
      </c>
      <c r="C683" s="369">
        <f>VLOOKUP(A683,'[3]02-1'!$A$1:$G$1271,4,FALSE)</f>
        <v>0</v>
      </c>
      <c r="D683" s="369"/>
      <c r="E683" s="444" t="str">
        <f t="shared" si="30"/>
        <v/>
      </c>
      <c r="F683" s="438" t="str">
        <f t="shared" si="31"/>
        <v>否</v>
      </c>
      <c r="G683" s="282" t="str">
        <f t="shared" si="32"/>
        <v>项</v>
      </c>
      <c r="H683" s="149"/>
      <c r="I683" s="275"/>
    </row>
    <row r="684" s="147" customFormat="1" ht="36" hidden="1" customHeight="1" spans="1:9">
      <c r="A684" s="442">
        <v>2100407</v>
      </c>
      <c r="B684" s="443" t="s">
        <v>583</v>
      </c>
      <c r="C684" s="369">
        <f>VLOOKUP(A684,'[3]02-1'!$A$1:$G$1271,4,FALSE)</f>
        <v>0</v>
      </c>
      <c r="D684" s="369"/>
      <c r="E684" s="444" t="str">
        <f t="shared" si="30"/>
        <v/>
      </c>
      <c r="F684" s="438" t="str">
        <f t="shared" si="31"/>
        <v>否</v>
      </c>
      <c r="G684" s="282" t="str">
        <f t="shared" si="32"/>
        <v>项</v>
      </c>
      <c r="H684" s="149"/>
      <c r="I684" s="275"/>
    </row>
    <row r="685" s="147" customFormat="1" ht="36" customHeight="1" spans="1:9">
      <c r="A685" s="442">
        <v>2100408</v>
      </c>
      <c r="B685" s="443" t="s">
        <v>584</v>
      </c>
      <c r="C685" s="369">
        <f>VLOOKUP(A685,'[3]02-1'!$A$1:$G$1271,4,FALSE)</f>
        <v>3493</v>
      </c>
      <c r="D685" s="369">
        <v>2864</v>
      </c>
      <c r="E685" s="444">
        <f t="shared" si="30"/>
        <v>-0.18</v>
      </c>
      <c r="F685" s="438" t="str">
        <f t="shared" si="31"/>
        <v>是</v>
      </c>
      <c r="G685" s="282" t="str">
        <f t="shared" si="32"/>
        <v>项</v>
      </c>
      <c r="H685" s="149"/>
      <c r="I685" s="275"/>
    </row>
    <row r="686" s="147" customFormat="1" ht="36" customHeight="1" spans="1:9">
      <c r="A686" s="442">
        <v>2100409</v>
      </c>
      <c r="B686" s="443" t="s">
        <v>585</v>
      </c>
      <c r="C686" s="369">
        <f>VLOOKUP(A686,'[3]02-1'!$A$1:$G$1271,4,FALSE)</f>
        <v>269</v>
      </c>
      <c r="D686" s="369">
        <v>118</v>
      </c>
      <c r="E686" s="444">
        <f t="shared" si="30"/>
        <v>-0.561</v>
      </c>
      <c r="F686" s="438" t="str">
        <f t="shared" si="31"/>
        <v>是</v>
      </c>
      <c r="G686" s="282" t="str">
        <f t="shared" si="32"/>
        <v>项</v>
      </c>
      <c r="H686" s="149"/>
      <c r="I686" s="275"/>
    </row>
    <row r="687" s="147" customFormat="1" ht="36" customHeight="1" spans="1:9">
      <c r="A687" s="442">
        <v>2100410</v>
      </c>
      <c r="B687" s="443" t="s">
        <v>586</v>
      </c>
      <c r="C687" s="369">
        <f>VLOOKUP(A687,'[3]02-1'!$A$1:$G$1271,4,FALSE)</f>
        <v>0</v>
      </c>
      <c r="D687" s="369">
        <v>203</v>
      </c>
      <c r="E687" s="444" t="str">
        <f t="shared" si="30"/>
        <v/>
      </c>
      <c r="F687" s="438" t="str">
        <f t="shared" si="31"/>
        <v>是</v>
      </c>
      <c r="G687" s="282" t="str">
        <f t="shared" si="32"/>
        <v>项</v>
      </c>
      <c r="H687" s="149"/>
      <c r="I687" s="275"/>
    </row>
    <row r="688" s="147" customFormat="1" ht="36" customHeight="1" spans="1:9">
      <c r="A688" s="442">
        <v>2100499</v>
      </c>
      <c r="B688" s="443" t="s">
        <v>587</v>
      </c>
      <c r="C688" s="369">
        <f>VLOOKUP(A688,'[3]02-1'!$A$1:$G$1271,4,FALSE)</f>
        <v>25</v>
      </c>
      <c r="D688" s="369">
        <v>50</v>
      </c>
      <c r="E688" s="444">
        <f t="shared" si="30"/>
        <v>1</v>
      </c>
      <c r="F688" s="438" t="str">
        <f t="shared" si="31"/>
        <v>是</v>
      </c>
      <c r="G688" s="282" t="str">
        <f t="shared" si="32"/>
        <v>项</v>
      </c>
      <c r="H688" s="149"/>
      <c r="I688" s="275"/>
    </row>
    <row r="689" ht="36" customHeight="1" spans="1:8">
      <c r="A689" s="442">
        <v>21006</v>
      </c>
      <c r="B689" s="440" t="s">
        <v>588</v>
      </c>
      <c r="C689" s="448">
        <f>SUM(C690:C691)</f>
        <v>20</v>
      </c>
      <c r="D689" s="448">
        <f>SUM(D690:D691)</f>
        <v>0</v>
      </c>
      <c r="E689" s="444">
        <f t="shared" si="30"/>
        <v>-1</v>
      </c>
      <c r="F689" s="438" t="str">
        <f t="shared" si="31"/>
        <v>是</v>
      </c>
      <c r="G689" s="282" t="str">
        <f t="shared" si="32"/>
        <v>款</v>
      </c>
      <c r="H689" s="282"/>
    </row>
    <row r="690" s="147" customFormat="1" ht="36" customHeight="1" spans="1:9">
      <c r="A690" s="442">
        <v>2100601</v>
      </c>
      <c r="B690" s="443" t="s">
        <v>589</v>
      </c>
      <c r="C690" s="369">
        <f>VLOOKUP(A690,'[3]02-1'!$A$1:$G$1271,4,FALSE)</f>
        <v>20</v>
      </c>
      <c r="D690" s="369"/>
      <c r="E690" s="444">
        <f t="shared" si="30"/>
        <v>-1</v>
      </c>
      <c r="F690" s="438" t="str">
        <f t="shared" si="31"/>
        <v>是</v>
      </c>
      <c r="G690" s="282" t="str">
        <f t="shared" si="32"/>
        <v>项</v>
      </c>
      <c r="H690" s="149"/>
      <c r="I690" s="275"/>
    </row>
    <row r="691" s="147" customFormat="1" ht="36" hidden="1" customHeight="1" spans="1:9">
      <c r="A691" s="442">
        <v>2100699</v>
      </c>
      <c r="B691" s="443" t="s">
        <v>590</v>
      </c>
      <c r="C691" s="369">
        <f>VLOOKUP(A691,'[3]02-1'!$A$1:$G$1271,4,FALSE)</f>
        <v>0</v>
      </c>
      <c r="D691" s="369"/>
      <c r="E691" s="444" t="str">
        <f t="shared" si="30"/>
        <v/>
      </c>
      <c r="F691" s="438" t="str">
        <f t="shared" si="31"/>
        <v>否</v>
      </c>
      <c r="G691" s="282" t="str">
        <f t="shared" si="32"/>
        <v>项</v>
      </c>
      <c r="H691" s="149"/>
      <c r="I691" s="275"/>
    </row>
    <row r="692" ht="36" customHeight="1" spans="1:8">
      <c r="A692" s="442">
        <v>21007</v>
      </c>
      <c r="B692" s="440" t="s">
        <v>591</v>
      </c>
      <c r="C692" s="436">
        <f>SUM(C693:C695)</f>
        <v>1290</v>
      </c>
      <c r="D692" s="436">
        <f>SUM(D693:D695)</f>
        <v>1133</v>
      </c>
      <c r="E692" s="441">
        <f t="shared" si="30"/>
        <v>-0.122</v>
      </c>
      <c r="F692" s="438" t="str">
        <f t="shared" si="31"/>
        <v>是</v>
      </c>
      <c r="G692" s="282" t="str">
        <f t="shared" si="32"/>
        <v>款</v>
      </c>
      <c r="H692" s="282"/>
    </row>
    <row r="693" s="147" customFormat="1" ht="36" customHeight="1" spans="1:9">
      <c r="A693" s="442">
        <v>2100716</v>
      </c>
      <c r="B693" s="443" t="s">
        <v>592</v>
      </c>
      <c r="C693" s="369">
        <f>VLOOKUP(A693,'[3]02-1'!$A$1:$G$1271,4,FALSE)</f>
        <v>61</v>
      </c>
      <c r="D693" s="369">
        <v>60</v>
      </c>
      <c r="E693" s="444">
        <f t="shared" si="30"/>
        <v>-0.016</v>
      </c>
      <c r="F693" s="438" t="str">
        <f t="shared" si="31"/>
        <v>是</v>
      </c>
      <c r="G693" s="282" t="str">
        <f t="shared" si="32"/>
        <v>项</v>
      </c>
      <c r="H693" s="149"/>
      <c r="I693" s="275"/>
    </row>
    <row r="694" s="147" customFormat="1" ht="36" customHeight="1" spans="1:9">
      <c r="A694" s="442">
        <v>2100717</v>
      </c>
      <c r="B694" s="443" t="s">
        <v>593</v>
      </c>
      <c r="C694" s="369">
        <f>VLOOKUP(A694,'[3]02-1'!$A$1:$G$1271,4,FALSE)</f>
        <v>576</v>
      </c>
      <c r="D694" s="369">
        <v>571</v>
      </c>
      <c r="E694" s="444">
        <f t="shared" si="30"/>
        <v>-0.009</v>
      </c>
      <c r="F694" s="438" t="str">
        <f t="shared" si="31"/>
        <v>是</v>
      </c>
      <c r="G694" s="282" t="str">
        <f t="shared" si="32"/>
        <v>项</v>
      </c>
      <c r="H694" s="149"/>
      <c r="I694" s="275"/>
    </row>
    <row r="695" s="147" customFormat="1" ht="36" customHeight="1" spans="1:9">
      <c r="A695" s="442">
        <v>2100799</v>
      </c>
      <c r="B695" s="443" t="s">
        <v>594</v>
      </c>
      <c r="C695" s="369">
        <f>VLOOKUP(A695,'[3]02-1'!$A$1:$G$1271,4,FALSE)</f>
        <v>653</v>
      </c>
      <c r="D695" s="369">
        <v>502</v>
      </c>
      <c r="E695" s="444">
        <f t="shared" si="30"/>
        <v>-0.231</v>
      </c>
      <c r="F695" s="438" t="str">
        <f t="shared" si="31"/>
        <v>是</v>
      </c>
      <c r="G695" s="282" t="str">
        <f t="shared" si="32"/>
        <v>项</v>
      </c>
      <c r="H695" s="149"/>
      <c r="I695" s="275"/>
    </row>
    <row r="696" ht="36" customHeight="1" spans="1:8">
      <c r="A696" s="442">
        <v>21011</v>
      </c>
      <c r="B696" s="440" t="s">
        <v>595</v>
      </c>
      <c r="C696" s="436">
        <f>SUM(C697:C700)</f>
        <v>13454</v>
      </c>
      <c r="D696" s="436">
        <f>SUM(D697:D700)</f>
        <v>14776</v>
      </c>
      <c r="E696" s="441">
        <f t="shared" si="30"/>
        <v>0.098</v>
      </c>
      <c r="F696" s="438" t="str">
        <f t="shared" si="31"/>
        <v>是</v>
      </c>
      <c r="G696" s="282" t="str">
        <f t="shared" si="32"/>
        <v>款</v>
      </c>
      <c r="H696" s="282"/>
    </row>
    <row r="697" s="147" customFormat="1" ht="36" customHeight="1" spans="1:9">
      <c r="A697" s="442">
        <v>2101101</v>
      </c>
      <c r="B697" s="443" t="s">
        <v>596</v>
      </c>
      <c r="C697" s="369">
        <f>VLOOKUP(A697,'[3]02-1'!$A$1:$G$1271,4,FALSE)</f>
        <v>2209</v>
      </c>
      <c r="D697" s="369">
        <v>1940</v>
      </c>
      <c r="E697" s="444">
        <f t="shared" si="30"/>
        <v>-0.122</v>
      </c>
      <c r="F697" s="438" t="str">
        <f t="shared" si="31"/>
        <v>是</v>
      </c>
      <c r="G697" s="282" t="str">
        <f t="shared" si="32"/>
        <v>项</v>
      </c>
      <c r="H697" s="149"/>
      <c r="I697" s="275"/>
    </row>
    <row r="698" s="147" customFormat="1" ht="36" customHeight="1" spans="1:9">
      <c r="A698" s="442">
        <v>2101102</v>
      </c>
      <c r="B698" s="443" t="s">
        <v>597</v>
      </c>
      <c r="C698" s="369">
        <f>VLOOKUP(A698,'[3]02-1'!$A$1:$G$1271,4,FALSE)</f>
        <v>5913</v>
      </c>
      <c r="D698" s="369">
        <v>6393</v>
      </c>
      <c r="E698" s="444">
        <f t="shared" si="30"/>
        <v>0.081</v>
      </c>
      <c r="F698" s="438" t="str">
        <f t="shared" si="31"/>
        <v>是</v>
      </c>
      <c r="G698" s="282" t="str">
        <f t="shared" si="32"/>
        <v>项</v>
      </c>
      <c r="H698" s="149"/>
      <c r="I698" s="275"/>
    </row>
    <row r="699" s="147" customFormat="1" ht="36" customHeight="1" spans="1:9">
      <c r="A699" s="442">
        <v>2101103</v>
      </c>
      <c r="B699" s="443" t="s">
        <v>598</v>
      </c>
      <c r="C699" s="369">
        <f>VLOOKUP(A699,'[3]02-1'!$A$1:$G$1271,4,FALSE)</f>
        <v>4500</v>
      </c>
      <c r="D699" s="369">
        <v>5312</v>
      </c>
      <c r="E699" s="444">
        <f t="shared" si="30"/>
        <v>0.18</v>
      </c>
      <c r="F699" s="438" t="str">
        <f t="shared" si="31"/>
        <v>是</v>
      </c>
      <c r="G699" s="282" t="str">
        <f t="shared" si="32"/>
        <v>项</v>
      </c>
      <c r="H699" s="149"/>
      <c r="I699" s="275"/>
    </row>
    <row r="700" s="147" customFormat="1" ht="36" customHeight="1" spans="1:9">
      <c r="A700" s="442">
        <v>2101199</v>
      </c>
      <c r="B700" s="443" t="s">
        <v>599</v>
      </c>
      <c r="C700" s="369">
        <f>VLOOKUP(A700,'[3]02-1'!$A$1:$G$1271,4,FALSE)</f>
        <v>832</v>
      </c>
      <c r="D700" s="369">
        <v>1131</v>
      </c>
      <c r="E700" s="444">
        <f t="shared" si="30"/>
        <v>0.359</v>
      </c>
      <c r="F700" s="438" t="str">
        <f t="shared" si="31"/>
        <v>是</v>
      </c>
      <c r="G700" s="282" t="str">
        <f t="shared" si="32"/>
        <v>项</v>
      </c>
      <c r="H700" s="149"/>
      <c r="I700" s="275"/>
    </row>
    <row r="701" ht="36" customHeight="1" spans="1:8">
      <c r="A701" s="442">
        <v>21012</v>
      </c>
      <c r="B701" s="440" t="s">
        <v>600</v>
      </c>
      <c r="C701" s="436">
        <f>SUM(C702:C704)</f>
        <v>941</v>
      </c>
      <c r="D701" s="436">
        <f>SUM(D702:D704)</f>
        <v>802</v>
      </c>
      <c r="E701" s="441">
        <f t="shared" si="30"/>
        <v>-0.148</v>
      </c>
      <c r="F701" s="438" t="str">
        <f t="shared" si="31"/>
        <v>是</v>
      </c>
      <c r="G701" s="282" t="str">
        <f t="shared" si="32"/>
        <v>款</v>
      </c>
      <c r="H701" s="282"/>
    </row>
    <row r="702" s="147" customFormat="1" ht="36" hidden="1" customHeight="1" spans="1:9">
      <c r="A702" s="442">
        <v>2101201</v>
      </c>
      <c r="B702" s="443" t="s">
        <v>601</v>
      </c>
      <c r="C702" s="369">
        <f>VLOOKUP(A702,'[3]02-1'!$A$1:$G$1271,4,FALSE)</f>
        <v>0</v>
      </c>
      <c r="D702" s="369"/>
      <c r="E702" s="444" t="str">
        <f t="shared" si="30"/>
        <v/>
      </c>
      <c r="F702" s="438" t="str">
        <f t="shared" si="31"/>
        <v>否</v>
      </c>
      <c r="G702" s="282" t="str">
        <f t="shared" si="32"/>
        <v>项</v>
      </c>
      <c r="H702" s="149"/>
      <c r="I702" s="275"/>
    </row>
    <row r="703" s="147" customFormat="1" ht="36" customHeight="1" spans="1:9">
      <c r="A703" s="442">
        <v>2101202</v>
      </c>
      <c r="B703" s="443" t="s">
        <v>602</v>
      </c>
      <c r="C703" s="369">
        <f>VLOOKUP(A703,'[3]02-1'!$A$1:$G$1271,4,FALSE)</f>
        <v>941</v>
      </c>
      <c r="D703" s="369">
        <v>802</v>
      </c>
      <c r="E703" s="444">
        <f t="shared" si="30"/>
        <v>-0.148</v>
      </c>
      <c r="F703" s="438" t="str">
        <f t="shared" si="31"/>
        <v>是</v>
      </c>
      <c r="G703" s="282" t="str">
        <f t="shared" si="32"/>
        <v>项</v>
      </c>
      <c r="H703" s="149"/>
      <c r="I703" s="275"/>
    </row>
    <row r="704" s="147" customFormat="1" ht="36" hidden="1" customHeight="1" spans="1:9">
      <c r="A704" s="442">
        <v>2101299</v>
      </c>
      <c r="B704" s="443" t="s">
        <v>603</v>
      </c>
      <c r="C704" s="369">
        <f>VLOOKUP(A704,'[3]02-1'!$A$1:$G$1271,4,FALSE)</f>
        <v>0</v>
      </c>
      <c r="D704" s="369"/>
      <c r="E704" s="444" t="str">
        <f t="shared" si="30"/>
        <v/>
      </c>
      <c r="F704" s="438" t="str">
        <f t="shared" si="31"/>
        <v>否</v>
      </c>
      <c r="G704" s="282" t="str">
        <f t="shared" si="32"/>
        <v>项</v>
      </c>
      <c r="H704" s="149"/>
      <c r="I704" s="275"/>
    </row>
    <row r="705" ht="36" customHeight="1" spans="1:8">
      <c r="A705" s="442">
        <v>21013</v>
      </c>
      <c r="B705" s="440" t="s">
        <v>604</v>
      </c>
      <c r="C705" s="436">
        <f>SUM(C706:C708)</f>
        <v>1622</v>
      </c>
      <c r="D705" s="436">
        <f>SUM(D706:D708)</f>
        <v>5</v>
      </c>
      <c r="E705" s="441">
        <f t="shared" si="30"/>
        <v>-0.997</v>
      </c>
      <c r="F705" s="438" t="str">
        <f t="shared" si="31"/>
        <v>是</v>
      </c>
      <c r="G705" s="282" t="str">
        <f t="shared" si="32"/>
        <v>款</v>
      </c>
      <c r="H705" s="282"/>
    </row>
    <row r="706" s="147" customFormat="1" ht="36" customHeight="1" spans="1:9">
      <c r="A706" s="442">
        <v>2101301</v>
      </c>
      <c r="B706" s="443" t="s">
        <v>605</v>
      </c>
      <c r="C706" s="369">
        <f>VLOOKUP(A706,'[3]02-1'!$A$1:$G$1271,4,FALSE)</f>
        <v>1622</v>
      </c>
      <c r="D706" s="369"/>
      <c r="E706" s="444">
        <f t="shared" si="30"/>
        <v>-1</v>
      </c>
      <c r="F706" s="438" t="str">
        <f t="shared" si="31"/>
        <v>是</v>
      </c>
      <c r="G706" s="282" t="str">
        <f t="shared" si="32"/>
        <v>项</v>
      </c>
      <c r="H706" s="149"/>
      <c r="I706" s="275"/>
    </row>
    <row r="707" s="147" customFormat="1" ht="36" hidden="1" customHeight="1" spans="1:9">
      <c r="A707" s="442">
        <v>2101302</v>
      </c>
      <c r="B707" s="443" t="s">
        <v>606</v>
      </c>
      <c r="C707" s="369">
        <f>VLOOKUP(A707,'[3]02-1'!$A$1:$G$1271,4,FALSE)</f>
        <v>0</v>
      </c>
      <c r="D707" s="369"/>
      <c r="E707" s="444" t="str">
        <f t="shared" si="30"/>
        <v/>
      </c>
      <c r="F707" s="438" t="str">
        <f t="shared" si="31"/>
        <v>否</v>
      </c>
      <c r="G707" s="282" t="str">
        <f t="shared" si="32"/>
        <v>项</v>
      </c>
      <c r="H707" s="149"/>
      <c r="I707" s="275"/>
    </row>
    <row r="708" s="147" customFormat="1" ht="36" customHeight="1" spans="1:9">
      <c r="A708" s="442">
        <v>2101399</v>
      </c>
      <c r="B708" s="443" t="s">
        <v>607</v>
      </c>
      <c r="C708" s="369">
        <f>VLOOKUP(A708,'[3]02-1'!$A$1:$G$1271,4,FALSE)</f>
        <v>0</v>
      </c>
      <c r="D708" s="369">
        <v>5</v>
      </c>
      <c r="E708" s="444" t="str">
        <f t="shared" ref="E708:E771" si="33">IFERROR(D708/C708-1,"")</f>
        <v/>
      </c>
      <c r="F708" s="438" t="str">
        <f t="shared" ref="F708:F771" si="34">IF(LEN(A708)=3,"是",IF(B708&lt;&gt;"",IF(SUM(C708:D708)&lt;&gt;0,"是","否"),"是"))</f>
        <v>是</v>
      </c>
      <c r="G708" s="282" t="str">
        <f t="shared" ref="G708:G771" si="35">IF(LEN(A708)=3,"类",IF(LEN(A708)=5,"款","项"))</f>
        <v>项</v>
      </c>
      <c r="H708" s="149"/>
      <c r="I708" s="275"/>
    </row>
    <row r="709" ht="36" customHeight="1" spans="1:8">
      <c r="A709" s="442">
        <v>21014</v>
      </c>
      <c r="B709" s="440" t="s">
        <v>608</v>
      </c>
      <c r="C709" s="436">
        <f>SUM(C710:C711)</f>
        <v>120</v>
      </c>
      <c r="D709" s="436">
        <f>SUM(D710:D711)</f>
        <v>310</v>
      </c>
      <c r="E709" s="441">
        <f t="shared" si="33"/>
        <v>1.583</v>
      </c>
      <c r="F709" s="438" t="str">
        <f t="shared" si="34"/>
        <v>是</v>
      </c>
      <c r="G709" s="282" t="str">
        <f t="shared" si="35"/>
        <v>款</v>
      </c>
      <c r="H709" s="282"/>
    </row>
    <row r="710" s="147" customFormat="1" ht="36" customHeight="1" spans="1:9">
      <c r="A710" s="442">
        <v>2101401</v>
      </c>
      <c r="B710" s="443" t="s">
        <v>609</v>
      </c>
      <c r="C710" s="369">
        <f>VLOOKUP(A710,'[3]02-1'!$A$1:$G$1271,4,FALSE)</f>
        <v>0</v>
      </c>
      <c r="D710" s="369">
        <v>310</v>
      </c>
      <c r="E710" s="444" t="str">
        <f t="shared" si="33"/>
        <v/>
      </c>
      <c r="F710" s="438" t="str">
        <f t="shared" si="34"/>
        <v>是</v>
      </c>
      <c r="G710" s="282" t="str">
        <f t="shared" si="35"/>
        <v>项</v>
      </c>
      <c r="H710" s="149"/>
      <c r="I710" s="275"/>
    </row>
    <row r="711" s="147" customFormat="1" ht="36" customHeight="1" spans="1:9">
      <c r="A711" s="442">
        <v>2101499</v>
      </c>
      <c r="B711" s="443" t="s">
        <v>610</v>
      </c>
      <c r="C711" s="369">
        <f>VLOOKUP(A711,'[3]02-1'!$A$1:$G$1271,4,FALSE)</f>
        <v>120</v>
      </c>
      <c r="D711" s="369"/>
      <c r="E711" s="444">
        <f t="shared" si="33"/>
        <v>-1</v>
      </c>
      <c r="F711" s="438" t="str">
        <f t="shared" si="34"/>
        <v>是</v>
      </c>
      <c r="G711" s="282" t="str">
        <f t="shared" si="35"/>
        <v>项</v>
      </c>
      <c r="H711" s="149"/>
      <c r="I711" s="275"/>
    </row>
    <row r="712" ht="36" customHeight="1" spans="1:8">
      <c r="A712" s="442">
        <v>21015</v>
      </c>
      <c r="B712" s="440" t="s">
        <v>611</v>
      </c>
      <c r="C712" s="436">
        <f>SUM(C713:C720)</f>
        <v>638</v>
      </c>
      <c r="D712" s="436">
        <f>SUM(D713:D720)</f>
        <v>394</v>
      </c>
      <c r="E712" s="441">
        <f t="shared" si="33"/>
        <v>-0.382</v>
      </c>
      <c r="F712" s="438" t="str">
        <f t="shared" si="34"/>
        <v>是</v>
      </c>
      <c r="G712" s="282" t="str">
        <f t="shared" si="35"/>
        <v>款</v>
      </c>
      <c r="H712" s="282"/>
    </row>
    <row r="713" s="147" customFormat="1" ht="36" customHeight="1" spans="1:9">
      <c r="A713" s="442">
        <v>2101501</v>
      </c>
      <c r="B713" s="443" t="s">
        <v>114</v>
      </c>
      <c r="C713" s="369">
        <f>VLOOKUP(A713,'[3]02-1'!$A$1:$G$1271,4,FALSE)</f>
        <v>594</v>
      </c>
      <c r="D713" s="369">
        <v>391</v>
      </c>
      <c r="E713" s="444">
        <f t="shared" si="33"/>
        <v>-0.342</v>
      </c>
      <c r="F713" s="438" t="str">
        <f t="shared" si="34"/>
        <v>是</v>
      </c>
      <c r="G713" s="282" t="str">
        <f t="shared" si="35"/>
        <v>项</v>
      </c>
      <c r="H713" s="149"/>
      <c r="I713" s="275"/>
    </row>
    <row r="714" s="147" customFormat="1" ht="36" customHeight="1" spans="1:9">
      <c r="A714" s="442">
        <v>2101502</v>
      </c>
      <c r="B714" s="443" t="s">
        <v>115</v>
      </c>
      <c r="C714" s="369">
        <f>VLOOKUP(A714,'[3]02-1'!$A$1:$G$1271,4,FALSE)</f>
        <v>13</v>
      </c>
      <c r="D714" s="369"/>
      <c r="E714" s="444">
        <f t="shared" si="33"/>
        <v>-1</v>
      </c>
      <c r="F714" s="438" t="str">
        <f t="shared" si="34"/>
        <v>是</v>
      </c>
      <c r="G714" s="282" t="str">
        <f t="shared" si="35"/>
        <v>项</v>
      </c>
      <c r="H714" s="149"/>
      <c r="I714" s="275"/>
    </row>
    <row r="715" s="147" customFormat="1" ht="36" hidden="1" customHeight="1" spans="1:9">
      <c r="A715" s="442">
        <v>2101503</v>
      </c>
      <c r="B715" s="443" t="s">
        <v>116</v>
      </c>
      <c r="C715" s="369">
        <f>VLOOKUP(A715,'[3]02-1'!$A$1:$G$1271,4,FALSE)</f>
        <v>0</v>
      </c>
      <c r="D715" s="369"/>
      <c r="E715" s="444" t="str">
        <f t="shared" si="33"/>
        <v/>
      </c>
      <c r="F715" s="438" t="str">
        <f t="shared" si="34"/>
        <v>否</v>
      </c>
      <c r="G715" s="282" t="str">
        <f t="shared" si="35"/>
        <v>项</v>
      </c>
      <c r="H715" s="149"/>
      <c r="I715" s="275"/>
    </row>
    <row r="716" s="147" customFormat="1" ht="36" hidden="1" customHeight="1" spans="1:9">
      <c r="A716" s="442">
        <v>2101504</v>
      </c>
      <c r="B716" s="443" t="s">
        <v>155</v>
      </c>
      <c r="C716" s="369">
        <f>VLOOKUP(A716,'[3]02-1'!$A$1:$G$1271,4,FALSE)</f>
        <v>0</v>
      </c>
      <c r="D716" s="369"/>
      <c r="E716" s="444" t="str">
        <f t="shared" si="33"/>
        <v/>
      </c>
      <c r="F716" s="438" t="str">
        <f t="shared" si="34"/>
        <v>否</v>
      </c>
      <c r="G716" s="282" t="str">
        <f t="shared" si="35"/>
        <v>项</v>
      </c>
      <c r="H716" s="149"/>
      <c r="I716" s="275"/>
    </row>
    <row r="717" s="147" customFormat="1" ht="36" hidden="1" customHeight="1" spans="1:9">
      <c r="A717" s="442">
        <v>2101505</v>
      </c>
      <c r="B717" s="443" t="s">
        <v>612</v>
      </c>
      <c r="C717" s="369">
        <f>VLOOKUP(A717,'[3]02-1'!$A$1:$G$1271,4,FALSE)</f>
        <v>0</v>
      </c>
      <c r="D717" s="369"/>
      <c r="E717" s="444" t="str">
        <f t="shared" si="33"/>
        <v/>
      </c>
      <c r="F717" s="438" t="str">
        <f t="shared" si="34"/>
        <v>否</v>
      </c>
      <c r="G717" s="282" t="str">
        <f t="shared" si="35"/>
        <v>项</v>
      </c>
      <c r="H717" s="149"/>
      <c r="I717" s="275"/>
    </row>
    <row r="718" s="147" customFormat="1" ht="36" customHeight="1" spans="1:9">
      <c r="A718" s="442">
        <v>2101506</v>
      </c>
      <c r="B718" s="443" t="s">
        <v>613</v>
      </c>
      <c r="C718" s="369">
        <f>VLOOKUP(A718,'[3]02-1'!$A$1:$G$1271,4,FALSE)</f>
        <v>31</v>
      </c>
      <c r="D718" s="369">
        <v>3</v>
      </c>
      <c r="E718" s="444">
        <f t="shared" si="33"/>
        <v>-0.903</v>
      </c>
      <c r="F718" s="438" t="str">
        <f t="shared" si="34"/>
        <v>是</v>
      </c>
      <c r="G718" s="282" t="str">
        <f t="shared" si="35"/>
        <v>项</v>
      </c>
      <c r="H718" s="149"/>
      <c r="I718" s="275"/>
    </row>
    <row r="719" s="147" customFormat="1" ht="36" hidden="1" customHeight="1" spans="1:9">
      <c r="A719" s="442">
        <v>2101550</v>
      </c>
      <c r="B719" s="443" t="s">
        <v>123</v>
      </c>
      <c r="C719" s="369">
        <f>VLOOKUP(A719,'[3]02-1'!$A$1:$G$1271,4,FALSE)</f>
        <v>0</v>
      </c>
      <c r="D719" s="369"/>
      <c r="E719" s="444" t="str">
        <f t="shared" si="33"/>
        <v/>
      </c>
      <c r="F719" s="438" t="str">
        <f t="shared" si="34"/>
        <v>否</v>
      </c>
      <c r="G719" s="282" t="str">
        <f t="shared" si="35"/>
        <v>项</v>
      </c>
      <c r="H719" s="149"/>
      <c r="I719" s="275"/>
    </row>
    <row r="720" s="147" customFormat="1" ht="36" hidden="1" customHeight="1" spans="1:9">
      <c r="A720" s="442">
        <v>2101599</v>
      </c>
      <c r="B720" s="443" t="s">
        <v>614</v>
      </c>
      <c r="C720" s="369">
        <f>VLOOKUP(A720,'[3]02-1'!$A$1:$G$1271,4,FALSE)</f>
        <v>0</v>
      </c>
      <c r="D720" s="369"/>
      <c r="E720" s="444" t="str">
        <f t="shared" si="33"/>
        <v/>
      </c>
      <c r="F720" s="438" t="str">
        <f t="shared" si="34"/>
        <v>否</v>
      </c>
      <c r="G720" s="282" t="str">
        <f t="shared" si="35"/>
        <v>项</v>
      </c>
      <c r="H720" s="149"/>
      <c r="I720" s="275"/>
    </row>
    <row r="721" ht="36" customHeight="1" spans="1:8">
      <c r="A721" s="442">
        <v>21016</v>
      </c>
      <c r="B721" s="440" t="s">
        <v>615</v>
      </c>
      <c r="C721" s="436">
        <f>SUM(C722)</f>
        <v>16</v>
      </c>
      <c r="D721" s="436">
        <f>SUM(D722)</f>
        <v>16</v>
      </c>
      <c r="E721" s="441">
        <f t="shared" si="33"/>
        <v>0</v>
      </c>
      <c r="F721" s="438" t="str">
        <f t="shared" si="34"/>
        <v>是</v>
      </c>
      <c r="G721" s="282" t="str">
        <f t="shared" si="35"/>
        <v>款</v>
      </c>
      <c r="H721" s="282"/>
    </row>
    <row r="722" s="147" customFormat="1" ht="36" customHeight="1" spans="1:9">
      <c r="A722" s="442">
        <v>2101601</v>
      </c>
      <c r="B722" s="443" t="s">
        <v>615</v>
      </c>
      <c r="C722" s="369">
        <f>VLOOKUP(A722,'[3]02-1'!$A$1:$G$1271,4,FALSE)</f>
        <v>16</v>
      </c>
      <c r="D722" s="369">
        <v>16</v>
      </c>
      <c r="E722" s="444">
        <f t="shared" si="33"/>
        <v>0</v>
      </c>
      <c r="F722" s="438" t="str">
        <f t="shared" si="34"/>
        <v>是</v>
      </c>
      <c r="G722" s="282" t="str">
        <f t="shared" si="35"/>
        <v>项</v>
      </c>
      <c r="H722" s="149"/>
      <c r="I722" s="275"/>
    </row>
    <row r="723" s="147" customFormat="1" ht="36" hidden="1" customHeight="1" spans="1:9">
      <c r="A723" s="439">
        <v>21017</v>
      </c>
      <c r="B723" s="440" t="s">
        <v>616</v>
      </c>
      <c r="C723" s="369">
        <f>SUM(C724:C728)</f>
        <v>0</v>
      </c>
      <c r="D723" s="369">
        <f>SUM(D724:D728)</f>
        <v>0</v>
      </c>
      <c r="E723" s="444" t="str">
        <f t="shared" si="33"/>
        <v/>
      </c>
      <c r="F723" s="438" t="str">
        <f t="shared" si="34"/>
        <v>否</v>
      </c>
      <c r="G723" s="282" t="str">
        <f t="shared" si="35"/>
        <v>款</v>
      </c>
      <c r="H723" s="149"/>
      <c r="I723" s="275"/>
    </row>
    <row r="724" s="147" customFormat="1" ht="36" hidden="1" customHeight="1" spans="1:9">
      <c r="A724" s="439">
        <v>2101701</v>
      </c>
      <c r="B724" s="443" t="s">
        <v>238</v>
      </c>
      <c r="C724" s="369"/>
      <c r="D724" s="369"/>
      <c r="E724" s="444" t="str">
        <f t="shared" si="33"/>
        <v/>
      </c>
      <c r="F724" s="438" t="str">
        <f t="shared" si="34"/>
        <v>否</v>
      </c>
      <c r="G724" s="282" t="str">
        <f t="shared" si="35"/>
        <v>项</v>
      </c>
      <c r="H724" s="149"/>
      <c r="I724" s="275"/>
    </row>
    <row r="725" s="147" customFormat="1" ht="36" hidden="1" customHeight="1" spans="1:9">
      <c r="A725" s="439">
        <v>2101702</v>
      </c>
      <c r="B725" s="443" t="s">
        <v>239</v>
      </c>
      <c r="C725" s="369"/>
      <c r="D725" s="369"/>
      <c r="E725" s="444" t="str">
        <f t="shared" si="33"/>
        <v/>
      </c>
      <c r="F725" s="438" t="str">
        <f t="shared" si="34"/>
        <v>否</v>
      </c>
      <c r="G725" s="282" t="str">
        <f t="shared" si="35"/>
        <v>项</v>
      </c>
      <c r="H725" s="149"/>
      <c r="I725" s="275"/>
    </row>
    <row r="726" s="147" customFormat="1" ht="36" hidden="1" customHeight="1" spans="1:9">
      <c r="A726" s="439">
        <v>2101703</v>
      </c>
      <c r="B726" s="443" t="s">
        <v>240</v>
      </c>
      <c r="C726" s="369"/>
      <c r="D726" s="369"/>
      <c r="E726" s="444" t="str">
        <f t="shared" si="33"/>
        <v/>
      </c>
      <c r="F726" s="438" t="str">
        <f t="shared" si="34"/>
        <v>否</v>
      </c>
      <c r="G726" s="282" t="str">
        <f t="shared" si="35"/>
        <v>项</v>
      </c>
      <c r="H726" s="149"/>
      <c r="I726" s="275"/>
    </row>
    <row r="727" s="147" customFormat="1" ht="36" hidden="1" customHeight="1" spans="1:9">
      <c r="A727" s="439">
        <v>2101704</v>
      </c>
      <c r="B727" s="443" t="s">
        <v>617</v>
      </c>
      <c r="C727" s="369"/>
      <c r="D727" s="369"/>
      <c r="E727" s="444" t="str">
        <f t="shared" si="33"/>
        <v/>
      </c>
      <c r="F727" s="438" t="str">
        <f t="shared" si="34"/>
        <v>否</v>
      </c>
      <c r="G727" s="282" t="str">
        <f t="shared" si="35"/>
        <v>项</v>
      </c>
      <c r="H727" s="149"/>
      <c r="I727" s="275"/>
    </row>
    <row r="728" s="147" customFormat="1" ht="36" hidden="1" customHeight="1" spans="1:9">
      <c r="A728" s="439">
        <v>2101799</v>
      </c>
      <c r="B728" s="443" t="s">
        <v>618</v>
      </c>
      <c r="C728" s="369"/>
      <c r="D728" s="369"/>
      <c r="E728" s="444" t="str">
        <f t="shared" si="33"/>
        <v/>
      </c>
      <c r="F728" s="438" t="str">
        <f t="shared" si="34"/>
        <v>否</v>
      </c>
      <c r="G728" s="282" t="str">
        <f t="shared" si="35"/>
        <v>项</v>
      </c>
      <c r="H728" s="149"/>
      <c r="I728" s="275"/>
    </row>
    <row r="729" s="147" customFormat="1" ht="36" hidden="1" customHeight="1" spans="1:9">
      <c r="A729" s="439">
        <v>21018</v>
      </c>
      <c r="B729" s="440" t="s">
        <v>619</v>
      </c>
      <c r="C729" s="369">
        <f>SUM(C730:C733)</f>
        <v>0</v>
      </c>
      <c r="D729" s="369">
        <f>SUM(D730:D733)</f>
        <v>0</v>
      </c>
      <c r="E729" s="444" t="str">
        <f t="shared" si="33"/>
        <v/>
      </c>
      <c r="F729" s="438" t="str">
        <f t="shared" si="34"/>
        <v>否</v>
      </c>
      <c r="G729" s="282" t="str">
        <f t="shared" si="35"/>
        <v>款</v>
      </c>
      <c r="H729" s="149"/>
      <c r="I729" s="275"/>
    </row>
    <row r="730" s="147" customFormat="1" ht="36" hidden="1" customHeight="1" spans="1:9">
      <c r="A730" s="439">
        <v>2101801</v>
      </c>
      <c r="B730" s="443" t="s">
        <v>238</v>
      </c>
      <c r="C730" s="369"/>
      <c r="D730" s="369"/>
      <c r="E730" s="444" t="str">
        <f t="shared" si="33"/>
        <v/>
      </c>
      <c r="F730" s="438" t="str">
        <f t="shared" si="34"/>
        <v>否</v>
      </c>
      <c r="G730" s="282" t="str">
        <f t="shared" si="35"/>
        <v>项</v>
      </c>
      <c r="H730" s="149"/>
      <c r="I730" s="275"/>
    </row>
    <row r="731" s="147" customFormat="1" ht="36" hidden="1" customHeight="1" spans="1:9">
      <c r="A731" s="439">
        <v>2101802</v>
      </c>
      <c r="B731" s="443" t="s">
        <v>239</v>
      </c>
      <c r="C731" s="369"/>
      <c r="D731" s="369"/>
      <c r="E731" s="444" t="str">
        <f t="shared" si="33"/>
        <v/>
      </c>
      <c r="F731" s="438" t="str">
        <f t="shared" si="34"/>
        <v>否</v>
      </c>
      <c r="G731" s="282" t="str">
        <f t="shared" si="35"/>
        <v>项</v>
      </c>
      <c r="H731" s="149"/>
      <c r="I731" s="275"/>
    </row>
    <row r="732" s="147" customFormat="1" ht="36" hidden="1" customHeight="1" spans="1:9">
      <c r="A732" s="439">
        <v>2101803</v>
      </c>
      <c r="B732" s="443" t="s">
        <v>240</v>
      </c>
      <c r="C732" s="369"/>
      <c r="D732" s="369"/>
      <c r="E732" s="444" t="str">
        <f t="shared" si="33"/>
        <v/>
      </c>
      <c r="F732" s="438" t="str">
        <f t="shared" si="34"/>
        <v>否</v>
      </c>
      <c r="G732" s="282" t="str">
        <f t="shared" si="35"/>
        <v>项</v>
      </c>
      <c r="H732" s="149"/>
      <c r="I732" s="275"/>
    </row>
    <row r="733" s="147" customFormat="1" ht="36" hidden="1" customHeight="1" spans="1:9">
      <c r="A733" s="439">
        <v>2101899</v>
      </c>
      <c r="B733" s="443" t="s">
        <v>620</v>
      </c>
      <c r="C733" s="369"/>
      <c r="D733" s="369"/>
      <c r="E733" s="444" t="str">
        <f t="shared" si="33"/>
        <v/>
      </c>
      <c r="F733" s="438" t="str">
        <f t="shared" si="34"/>
        <v>否</v>
      </c>
      <c r="G733" s="282" t="str">
        <f t="shared" si="35"/>
        <v>项</v>
      </c>
      <c r="H733" s="149"/>
      <c r="I733" s="275"/>
    </row>
    <row r="734" ht="36" customHeight="1" spans="1:8">
      <c r="A734" s="442">
        <v>21099</v>
      </c>
      <c r="B734" s="440" t="s">
        <v>621</v>
      </c>
      <c r="C734" s="436">
        <f>SUM(C735)</f>
        <v>61</v>
      </c>
      <c r="D734" s="436">
        <f>SUM(D735)</f>
        <v>0</v>
      </c>
      <c r="E734" s="441">
        <f t="shared" si="33"/>
        <v>-1</v>
      </c>
      <c r="F734" s="438" t="str">
        <f t="shared" si="34"/>
        <v>是</v>
      </c>
      <c r="G734" s="282" t="str">
        <f t="shared" si="35"/>
        <v>款</v>
      </c>
      <c r="H734" s="282"/>
    </row>
    <row r="735" s="147" customFormat="1" ht="36" customHeight="1" spans="1:9">
      <c r="A735" s="439">
        <v>2109999</v>
      </c>
      <c r="B735" s="443" t="s">
        <v>621</v>
      </c>
      <c r="C735" s="369">
        <f>VLOOKUP(A735,'[3]02-1'!$A$1:$G$1271,4,FALSE)</f>
        <v>61</v>
      </c>
      <c r="D735" s="369"/>
      <c r="E735" s="444">
        <f t="shared" si="33"/>
        <v>-1</v>
      </c>
      <c r="F735" s="438" t="str">
        <f t="shared" si="34"/>
        <v>是</v>
      </c>
      <c r="G735" s="282" t="str">
        <f t="shared" si="35"/>
        <v>项</v>
      </c>
      <c r="H735" s="149"/>
      <c r="I735" s="275"/>
    </row>
    <row r="736" ht="36" customHeight="1" spans="1:8">
      <c r="A736" s="449">
        <v>211</v>
      </c>
      <c r="B736" s="208" t="s">
        <v>65</v>
      </c>
      <c r="C736" s="436">
        <f>SUM(C737,C747,C751,C760,C767,C774,C780,C783,C786,C788,C790,C796,C798,C800,C811)</f>
        <v>632</v>
      </c>
      <c r="D736" s="436">
        <f>SUM(D737,D747,D751,D760,D767,D774,D780,D783,D786,D788,D790,D796,D798,D800,D811)</f>
        <v>1286</v>
      </c>
      <c r="E736" s="441">
        <f t="shared" si="33"/>
        <v>1.035</v>
      </c>
      <c r="F736" s="438" t="str">
        <f t="shared" si="34"/>
        <v>是</v>
      </c>
      <c r="G736" s="282" t="str">
        <f t="shared" si="35"/>
        <v>类</v>
      </c>
      <c r="H736" s="282">
        <v>1406000</v>
      </c>
    </row>
    <row r="737" ht="36" customHeight="1" spans="1:8">
      <c r="A737" s="442">
        <v>21101</v>
      </c>
      <c r="B737" s="440" t="s">
        <v>622</v>
      </c>
      <c r="C737" s="436">
        <f>SUM(C738:C746)</f>
        <v>580</v>
      </c>
      <c r="D737" s="436">
        <f>SUM(D738:D746)</f>
        <v>595</v>
      </c>
      <c r="E737" s="441">
        <f t="shared" si="33"/>
        <v>0.026</v>
      </c>
      <c r="F737" s="438" t="str">
        <f t="shared" si="34"/>
        <v>是</v>
      </c>
      <c r="G737" s="282" t="str">
        <f t="shared" si="35"/>
        <v>款</v>
      </c>
      <c r="H737" s="282"/>
    </row>
    <row r="738" s="147" customFormat="1" ht="36" hidden="1" customHeight="1" spans="1:9">
      <c r="A738" s="442">
        <v>2110101</v>
      </c>
      <c r="B738" s="443" t="s">
        <v>114</v>
      </c>
      <c r="C738" s="369">
        <f>VLOOKUP(A738,'[3]02-1'!$A$1:$G$1271,4,FALSE)</f>
        <v>0</v>
      </c>
      <c r="D738" s="369"/>
      <c r="E738" s="444" t="str">
        <f t="shared" si="33"/>
        <v/>
      </c>
      <c r="F738" s="438" t="str">
        <f t="shared" si="34"/>
        <v>否</v>
      </c>
      <c r="G738" s="282" t="str">
        <f t="shared" si="35"/>
        <v>项</v>
      </c>
      <c r="H738" s="149"/>
      <c r="I738" s="275"/>
    </row>
    <row r="739" s="147" customFormat="1" ht="36" hidden="1" customHeight="1" spans="1:9">
      <c r="A739" s="442">
        <v>2110102</v>
      </c>
      <c r="B739" s="443" t="s">
        <v>115</v>
      </c>
      <c r="C739" s="369">
        <f>VLOOKUP(A739,'[3]02-1'!$A$1:$G$1271,4,FALSE)</f>
        <v>0</v>
      </c>
      <c r="D739" s="369"/>
      <c r="E739" s="444" t="str">
        <f t="shared" si="33"/>
        <v/>
      </c>
      <c r="F739" s="438" t="str">
        <f t="shared" si="34"/>
        <v>否</v>
      </c>
      <c r="G739" s="282" t="str">
        <f t="shared" si="35"/>
        <v>项</v>
      </c>
      <c r="H739" s="149"/>
      <c r="I739" s="275"/>
    </row>
    <row r="740" s="147" customFormat="1" ht="36" hidden="1" customHeight="1" spans="1:9">
      <c r="A740" s="442">
        <v>2110103</v>
      </c>
      <c r="B740" s="443" t="s">
        <v>116</v>
      </c>
      <c r="C740" s="369">
        <f>VLOOKUP(A740,'[3]02-1'!$A$1:$G$1271,4,FALSE)</f>
        <v>0</v>
      </c>
      <c r="D740" s="369"/>
      <c r="E740" s="444" t="str">
        <f t="shared" si="33"/>
        <v/>
      </c>
      <c r="F740" s="438" t="str">
        <f t="shared" si="34"/>
        <v>否</v>
      </c>
      <c r="G740" s="282" t="str">
        <f t="shared" si="35"/>
        <v>项</v>
      </c>
      <c r="H740" s="149"/>
      <c r="I740" s="275"/>
    </row>
    <row r="741" s="147" customFormat="1" ht="36" hidden="1" customHeight="1" spans="1:9">
      <c r="A741" s="442">
        <v>2110104</v>
      </c>
      <c r="B741" s="443" t="s">
        <v>623</v>
      </c>
      <c r="C741" s="369">
        <f>VLOOKUP(A741,'[3]02-1'!$A$1:$G$1271,4,FALSE)</f>
        <v>0</v>
      </c>
      <c r="D741" s="369"/>
      <c r="E741" s="444" t="str">
        <f t="shared" si="33"/>
        <v/>
      </c>
      <c r="F741" s="438" t="str">
        <f t="shared" si="34"/>
        <v>否</v>
      </c>
      <c r="G741" s="282" t="str">
        <f t="shared" si="35"/>
        <v>项</v>
      </c>
      <c r="H741" s="149"/>
      <c r="I741" s="275"/>
    </row>
    <row r="742" s="147" customFormat="1" ht="36" hidden="1" customHeight="1" spans="1:9">
      <c r="A742" s="442">
        <v>2110105</v>
      </c>
      <c r="B742" s="443" t="s">
        <v>624</v>
      </c>
      <c r="C742" s="369">
        <f>VLOOKUP(A742,'[3]02-1'!$A$1:$G$1271,4,FALSE)</f>
        <v>0</v>
      </c>
      <c r="D742" s="369"/>
      <c r="E742" s="444" t="str">
        <f t="shared" si="33"/>
        <v/>
      </c>
      <c r="F742" s="438" t="str">
        <f t="shared" si="34"/>
        <v>否</v>
      </c>
      <c r="G742" s="282" t="str">
        <f t="shared" si="35"/>
        <v>项</v>
      </c>
      <c r="H742" s="149"/>
      <c r="I742" s="275"/>
    </row>
    <row r="743" s="147" customFormat="1" ht="36" hidden="1" customHeight="1" spans="1:9">
      <c r="A743" s="442">
        <v>2110106</v>
      </c>
      <c r="B743" s="443" t="s">
        <v>625</v>
      </c>
      <c r="C743" s="369">
        <f>VLOOKUP(A743,'[3]02-1'!$A$1:$G$1271,4,FALSE)</f>
        <v>0</v>
      </c>
      <c r="D743" s="369"/>
      <c r="E743" s="444" t="str">
        <f t="shared" si="33"/>
        <v/>
      </c>
      <c r="F743" s="438" t="str">
        <f t="shared" si="34"/>
        <v>否</v>
      </c>
      <c r="G743" s="282" t="str">
        <f t="shared" si="35"/>
        <v>项</v>
      </c>
      <c r="H743" s="149"/>
      <c r="I743" s="275"/>
    </row>
    <row r="744" s="147" customFormat="1" ht="36" hidden="1" customHeight="1" spans="1:9">
      <c r="A744" s="442">
        <v>2110107</v>
      </c>
      <c r="B744" s="443" t="s">
        <v>626</v>
      </c>
      <c r="C744" s="369">
        <f>VLOOKUP(A744,'[3]02-1'!$A$1:$G$1271,4,FALSE)</f>
        <v>0</v>
      </c>
      <c r="D744" s="369"/>
      <c r="E744" s="444" t="str">
        <f t="shared" si="33"/>
        <v/>
      </c>
      <c r="F744" s="438" t="str">
        <f t="shared" si="34"/>
        <v>否</v>
      </c>
      <c r="G744" s="282" t="str">
        <f t="shared" si="35"/>
        <v>项</v>
      </c>
      <c r="H744" s="149"/>
      <c r="I744" s="275"/>
    </row>
    <row r="745" s="147" customFormat="1" ht="36" hidden="1" customHeight="1" spans="1:9">
      <c r="A745" s="442">
        <v>2110108</v>
      </c>
      <c r="B745" s="443" t="s">
        <v>627</v>
      </c>
      <c r="C745" s="369">
        <f>VLOOKUP(A745,'[3]02-1'!$A$1:$G$1271,4,FALSE)</f>
        <v>0</v>
      </c>
      <c r="D745" s="369"/>
      <c r="E745" s="444" t="str">
        <f t="shared" si="33"/>
        <v/>
      </c>
      <c r="F745" s="438" t="str">
        <f t="shared" si="34"/>
        <v>否</v>
      </c>
      <c r="G745" s="282" t="str">
        <f t="shared" si="35"/>
        <v>项</v>
      </c>
      <c r="H745" s="149"/>
      <c r="I745" s="275"/>
    </row>
    <row r="746" s="147" customFormat="1" ht="36" customHeight="1" spans="1:9">
      <c r="A746" s="442">
        <v>2110199</v>
      </c>
      <c r="B746" s="443" t="s">
        <v>628</v>
      </c>
      <c r="C746" s="369">
        <f>VLOOKUP(A746,'[3]02-1'!$A$1:$G$1271,4,FALSE)</f>
        <v>580</v>
      </c>
      <c r="D746" s="369">
        <v>595</v>
      </c>
      <c r="E746" s="444">
        <f t="shared" si="33"/>
        <v>0.026</v>
      </c>
      <c r="F746" s="438" t="str">
        <f t="shared" si="34"/>
        <v>是</v>
      </c>
      <c r="G746" s="282" t="str">
        <f t="shared" si="35"/>
        <v>项</v>
      </c>
      <c r="H746" s="149"/>
      <c r="I746" s="275"/>
    </row>
    <row r="747" ht="36" hidden="1" customHeight="1" spans="1:8">
      <c r="A747" s="442">
        <v>21102</v>
      </c>
      <c r="B747" s="440" t="s">
        <v>629</v>
      </c>
      <c r="C747" s="448">
        <f>SUM(C748:C750)</f>
        <v>0</v>
      </c>
      <c r="D747" s="448">
        <f>SUM(D748:D750)</f>
        <v>0</v>
      </c>
      <c r="E747" s="444" t="str">
        <f t="shared" si="33"/>
        <v/>
      </c>
      <c r="F747" s="438" t="str">
        <f t="shared" si="34"/>
        <v>否</v>
      </c>
      <c r="G747" s="282" t="str">
        <f t="shared" si="35"/>
        <v>款</v>
      </c>
      <c r="H747" s="282"/>
    </row>
    <row r="748" s="147" customFormat="1" ht="36" hidden="1" customHeight="1" spans="1:9">
      <c r="A748" s="442">
        <v>2110203</v>
      </c>
      <c r="B748" s="443" t="s">
        <v>630</v>
      </c>
      <c r="C748" s="369">
        <f>VLOOKUP(A748,'[3]02-1'!$A$1:$G$1271,4,FALSE)</f>
        <v>0</v>
      </c>
      <c r="D748" s="369"/>
      <c r="E748" s="444" t="str">
        <f t="shared" si="33"/>
        <v/>
      </c>
      <c r="F748" s="438" t="str">
        <f t="shared" si="34"/>
        <v>否</v>
      </c>
      <c r="G748" s="282" t="str">
        <f t="shared" si="35"/>
        <v>项</v>
      </c>
      <c r="H748" s="149"/>
      <c r="I748" s="275"/>
    </row>
    <row r="749" s="147" customFormat="1" ht="36" hidden="1" customHeight="1" spans="1:9">
      <c r="A749" s="442">
        <v>2110204</v>
      </c>
      <c r="B749" s="443" t="s">
        <v>631</v>
      </c>
      <c r="C749" s="369">
        <f>VLOOKUP(A749,'[3]02-1'!$A$1:$G$1271,4,FALSE)</f>
        <v>0</v>
      </c>
      <c r="D749" s="369"/>
      <c r="E749" s="444" t="str">
        <f t="shared" si="33"/>
        <v/>
      </c>
      <c r="F749" s="438" t="str">
        <f t="shared" si="34"/>
        <v>否</v>
      </c>
      <c r="G749" s="282" t="str">
        <f t="shared" si="35"/>
        <v>项</v>
      </c>
      <c r="H749" s="149"/>
      <c r="I749" s="275"/>
    </row>
    <row r="750" s="147" customFormat="1" ht="36" hidden="1" customHeight="1" spans="1:9">
      <c r="A750" s="442">
        <v>2110299</v>
      </c>
      <c r="B750" s="443" t="s">
        <v>632</v>
      </c>
      <c r="C750" s="369">
        <f>VLOOKUP(A750,'[3]02-1'!$A$1:$G$1271,4,FALSE)</f>
        <v>0</v>
      </c>
      <c r="D750" s="369"/>
      <c r="E750" s="444" t="str">
        <f t="shared" si="33"/>
        <v/>
      </c>
      <c r="F750" s="438" t="str">
        <f t="shared" si="34"/>
        <v>否</v>
      </c>
      <c r="G750" s="282" t="str">
        <f t="shared" si="35"/>
        <v>项</v>
      </c>
      <c r="H750" s="149"/>
      <c r="I750" s="275"/>
    </row>
    <row r="751" ht="36" customHeight="1" spans="1:8">
      <c r="A751" s="442">
        <v>21103</v>
      </c>
      <c r="B751" s="440" t="s">
        <v>633</v>
      </c>
      <c r="C751" s="436">
        <f>SUM(C752:C759)</f>
        <v>0</v>
      </c>
      <c r="D751" s="436">
        <f>SUM(D752:D759)</f>
        <v>691</v>
      </c>
      <c r="E751" s="441" t="str">
        <f t="shared" si="33"/>
        <v/>
      </c>
      <c r="F751" s="438" t="str">
        <f t="shared" si="34"/>
        <v>是</v>
      </c>
      <c r="G751" s="282" t="str">
        <f t="shared" si="35"/>
        <v>款</v>
      </c>
      <c r="H751" s="282"/>
    </row>
    <row r="752" s="147" customFormat="1" ht="36" customHeight="1" spans="1:9">
      <c r="A752" s="442">
        <v>2110301</v>
      </c>
      <c r="B752" s="443" t="s">
        <v>634</v>
      </c>
      <c r="C752" s="369">
        <f>VLOOKUP(A752,'[3]02-1'!$A$1:$G$1271,4,FALSE)</f>
        <v>0</v>
      </c>
      <c r="D752" s="369">
        <v>691</v>
      </c>
      <c r="E752" s="444" t="str">
        <f t="shared" si="33"/>
        <v/>
      </c>
      <c r="F752" s="438" t="str">
        <f t="shared" si="34"/>
        <v>是</v>
      </c>
      <c r="G752" s="282" t="str">
        <f t="shared" si="35"/>
        <v>项</v>
      </c>
      <c r="H752" s="149"/>
      <c r="I752" s="275"/>
    </row>
    <row r="753" s="147" customFormat="1" ht="36" hidden="1" customHeight="1" spans="1:9">
      <c r="A753" s="442">
        <v>2110302</v>
      </c>
      <c r="B753" s="443" t="s">
        <v>635</v>
      </c>
      <c r="C753" s="369">
        <f>VLOOKUP(A753,'[3]02-1'!$A$1:$G$1271,4,FALSE)</f>
        <v>0</v>
      </c>
      <c r="D753" s="369"/>
      <c r="E753" s="444" t="str">
        <f t="shared" si="33"/>
        <v/>
      </c>
      <c r="F753" s="438" t="str">
        <f t="shared" si="34"/>
        <v>否</v>
      </c>
      <c r="G753" s="282" t="str">
        <f t="shared" si="35"/>
        <v>项</v>
      </c>
      <c r="H753" s="149"/>
      <c r="I753" s="275"/>
    </row>
    <row r="754" s="147" customFormat="1" ht="36" hidden="1" customHeight="1" spans="1:9">
      <c r="A754" s="442">
        <v>2110303</v>
      </c>
      <c r="B754" s="443" t="s">
        <v>636</v>
      </c>
      <c r="C754" s="369">
        <f>VLOOKUP(A754,'[3]02-1'!$A$1:$G$1271,4,FALSE)</f>
        <v>0</v>
      </c>
      <c r="D754" s="369"/>
      <c r="E754" s="444" t="str">
        <f t="shared" si="33"/>
        <v/>
      </c>
      <c r="F754" s="438" t="str">
        <f t="shared" si="34"/>
        <v>否</v>
      </c>
      <c r="G754" s="282" t="str">
        <f t="shared" si="35"/>
        <v>项</v>
      </c>
      <c r="H754" s="149"/>
      <c r="I754" s="275"/>
    </row>
    <row r="755" s="147" customFormat="1" ht="36" hidden="1" customHeight="1" spans="1:9">
      <c r="A755" s="442">
        <v>2110304</v>
      </c>
      <c r="B755" s="443" t="s">
        <v>637</v>
      </c>
      <c r="C755" s="369">
        <f>VLOOKUP(A755,'[3]02-1'!$A$1:$G$1271,4,FALSE)</f>
        <v>0</v>
      </c>
      <c r="D755" s="369"/>
      <c r="E755" s="444" t="str">
        <f t="shared" si="33"/>
        <v/>
      </c>
      <c r="F755" s="438" t="str">
        <f t="shared" si="34"/>
        <v>否</v>
      </c>
      <c r="G755" s="282" t="str">
        <f t="shared" si="35"/>
        <v>项</v>
      </c>
      <c r="H755" s="149"/>
      <c r="I755" s="275"/>
    </row>
    <row r="756" s="147" customFormat="1" ht="36" hidden="1" customHeight="1" spans="1:9">
      <c r="A756" s="442">
        <v>2110305</v>
      </c>
      <c r="B756" s="443" t="s">
        <v>638</v>
      </c>
      <c r="C756" s="369">
        <f>VLOOKUP(A756,'[3]02-1'!$A$1:$G$1271,4,FALSE)</f>
        <v>0</v>
      </c>
      <c r="D756" s="369"/>
      <c r="E756" s="444" t="str">
        <f t="shared" si="33"/>
        <v/>
      </c>
      <c r="F756" s="438" t="str">
        <f t="shared" si="34"/>
        <v>否</v>
      </c>
      <c r="G756" s="282" t="str">
        <f t="shared" si="35"/>
        <v>项</v>
      </c>
      <c r="H756" s="149"/>
      <c r="I756" s="275"/>
    </row>
    <row r="757" s="147" customFormat="1" ht="36" hidden="1" customHeight="1" spans="1:9">
      <c r="A757" s="442">
        <v>2110306</v>
      </c>
      <c r="B757" s="443" t="s">
        <v>639</v>
      </c>
      <c r="C757" s="369">
        <f>VLOOKUP(A757,'[3]02-1'!$A$1:$G$1271,4,FALSE)</f>
        <v>0</v>
      </c>
      <c r="D757" s="369"/>
      <c r="E757" s="444" t="str">
        <f t="shared" si="33"/>
        <v/>
      </c>
      <c r="F757" s="438" t="str">
        <f t="shared" si="34"/>
        <v>否</v>
      </c>
      <c r="G757" s="282" t="str">
        <f t="shared" si="35"/>
        <v>项</v>
      </c>
      <c r="H757" s="149"/>
      <c r="I757" s="275"/>
    </row>
    <row r="758" s="147" customFormat="1" ht="36" hidden="1" customHeight="1" spans="1:9">
      <c r="A758" s="450">
        <v>2110307</v>
      </c>
      <c r="B758" s="443" t="s">
        <v>640</v>
      </c>
      <c r="C758" s="369">
        <f>VLOOKUP(A758,'[3]02-1'!$A$1:$G$1271,4,FALSE)</f>
        <v>0</v>
      </c>
      <c r="D758" s="369"/>
      <c r="E758" s="444" t="str">
        <f t="shared" si="33"/>
        <v/>
      </c>
      <c r="F758" s="438" t="str">
        <f t="shared" si="34"/>
        <v>否</v>
      </c>
      <c r="G758" s="282" t="str">
        <f t="shared" si="35"/>
        <v>项</v>
      </c>
      <c r="H758" s="149"/>
      <c r="I758" s="275"/>
    </row>
    <row r="759" s="147" customFormat="1" ht="36" hidden="1" customHeight="1" spans="1:9">
      <c r="A759" s="442">
        <v>2110399</v>
      </c>
      <c r="B759" s="443" t="s">
        <v>641</v>
      </c>
      <c r="C759" s="369">
        <f>VLOOKUP(A759,'[3]02-1'!$A$1:$G$1271,4,FALSE)</f>
        <v>0</v>
      </c>
      <c r="D759" s="369"/>
      <c r="E759" s="444" t="str">
        <f t="shared" si="33"/>
        <v/>
      </c>
      <c r="F759" s="438" t="str">
        <f t="shared" si="34"/>
        <v>否</v>
      </c>
      <c r="G759" s="282" t="str">
        <f t="shared" si="35"/>
        <v>项</v>
      </c>
      <c r="H759" s="149"/>
      <c r="I759" s="275"/>
    </row>
    <row r="760" ht="36" hidden="1" customHeight="1" spans="1:8">
      <c r="A760" s="442">
        <v>21104</v>
      </c>
      <c r="B760" s="440" t="s">
        <v>642</v>
      </c>
      <c r="C760" s="436">
        <f>SUM(C761:C766)</f>
        <v>0</v>
      </c>
      <c r="D760" s="436">
        <f>SUM(D761:D766)</f>
        <v>0</v>
      </c>
      <c r="E760" s="441" t="str">
        <f t="shared" si="33"/>
        <v/>
      </c>
      <c r="F760" s="438" t="str">
        <f t="shared" si="34"/>
        <v>否</v>
      </c>
      <c r="G760" s="282" t="str">
        <f t="shared" si="35"/>
        <v>款</v>
      </c>
      <c r="H760" s="282"/>
    </row>
    <row r="761" s="147" customFormat="1" ht="36" hidden="1" customHeight="1" spans="1:9">
      <c r="A761" s="442">
        <v>2110401</v>
      </c>
      <c r="B761" s="443" t="s">
        <v>643</v>
      </c>
      <c r="C761" s="369">
        <f>VLOOKUP(A761,'[3]02-1'!$A$1:$G$1271,4,FALSE)</f>
        <v>0</v>
      </c>
      <c r="D761" s="369"/>
      <c r="E761" s="444" t="str">
        <f t="shared" si="33"/>
        <v/>
      </c>
      <c r="F761" s="438" t="str">
        <f t="shared" si="34"/>
        <v>否</v>
      </c>
      <c r="G761" s="282" t="str">
        <f t="shared" si="35"/>
        <v>项</v>
      </c>
      <c r="H761" s="149"/>
      <c r="I761" s="275"/>
    </row>
    <row r="762" s="147" customFormat="1" ht="36" hidden="1" customHeight="1" spans="1:9">
      <c r="A762" s="442">
        <v>2110402</v>
      </c>
      <c r="B762" s="443" t="s">
        <v>644</v>
      </c>
      <c r="C762" s="369">
        <f>VLOOKUP(A762,'[3]02-1'!$A$1:$G$1271,4,FALSE)</f>
        <v>0</v>
      </c>
      <c r="D762" s="369"/>
      <c r="E762" s="444" t="str">
        <f t="shared" si="33"/>
        <v/>
      </c>
      <c r="F762" s="438" t="str">
        <f t="shared" si="34"/>
        <v>否</v>
      </c>
      <c r="G762" s="282" t="str">
        <f t="shared" si="35"/>
        <v>项</v>
      </c>
      <c r="H762" s="149"/>
      <c r="I762" s="275"/>
    </row>
    <row r="763" s="147" customFormat="1" ht="36" hidden="1" customHeight="1" spans="1:9">
      <c r="A763" s="442">
        <v>2110404</v>
      </c>
      <c r="B763" s="443" t="s">
        <v>645</v>
      </c>
      <c r="C763" s="369">
        <f>VLOOKUP(A763,'[3]02-1'!$A$1:$G$1271,4,FALSE)</f>
        <v>0</v>
      </c>
      <c r="D763" s="369"/>
      <c r="E763" s="444" t="str">
        <f t="shared" si="33"/>
        <v/>
      </c>
      <c r="F763" s="438" t="str">
        <f t="shared" si="34"/>
        <v>否</v>
      </c>
      <c r="G763" s="282" t="str">
        <f t="shared" si="35"/>
        <v>项</v>
      </c>
      <c r="H763" s="149"/>
      <c r="I763" s="275"/>
    </row>
    <row r="764" s="147" customFormat="1" ht="36" hidden="1" customHeight="1" spans="1:9">
      <c r="A764" s="442">
        <v>2110405</v>
      </c>
      <c r="B764" s="443" t="s">
        <v>646</v>
      </c>
      <c r="C764" s="369">
        <f>VLOOKUP(A764,'[3]02-1'!$A$1:$G$1271,4,FALSE)</f>
        <v>0</v>
      </c>
      <c r="D764" s="369"/>
      <c r="E764" s="444" t="str">
        <f t="shared" si="33"/>
        <v/>
      </c>
      <c r="F764" s="438" t="str">
        <f t="shared" si="34"/>
        <v>否</v>
      </c>
      <c r="G764" s="282" t="str">
        <f t="shared" si="35"/>
        <v>项</v>
      </c>
      <c r="H764" s="149"/>
      <c r="I764" s="275"/>
    </row>
    <row r="765" s="147" customFormat="1" ht="36" hidden="1" customHeight="1" spans="1:9">
      <c r="A765" s="442">
        <v>2110406</v>
      </c>
      <c r="B765" s="443" t="s">
        <v>647</v>
      </c>
      <c r="C765" s="369">
        <f>VLOOKUP(A765,'[3]02-1'!$A$1:$G$1271,4,FALSE)</f>
        <v>0</v>
      </c>
      <c r="D765" s="369"/>
      <c r="E765" s="444" t="str">
        <f t="shared" si="33"/>
        <v/>
      </c>
      <c r="F765" s="438" t="str">
        <f t="shared" si="34"/>
        <v>否</v>
      </c>
      <c r="G765" s="282" t="str">
        <f t="shared" si="35"/>
        <v>项</v>
      </c>
      <c r="H765" s="149"/>
      <c r="I765" s="275"/>
    </row>
    <row r="766" s="147" customFormat="1" ht="36" hidden="1" customHeight="1" spans="1:9">
      <c r="A766" s="442">
        <v>2110499</v>
      </c>
      <c r="B766" s="443" t="s">
        <v>648</v>
      </c>
      <c r="C766" s="369">
        <f>VLOOKUP(A766,'[3]02-1'!$A$1:$G$1271,4,FALSE)</f>
        <v>0</v>
      </c>
      <c r="D766" s="369"/>
      <c r="E766" s="444" t="str">
        <f t="shared" si="33"/>
        <v/>
      </c>
      <c r="F766" s="438" t="str">
        <f t="shared" si="34"/>
        <v>否</v>
      </c>
      <c r="G766" s="282" t="str">
        <f t="shared" si="35"/>
        <v>项</v>
      </c>
      <c r="H766" s="149"/>
      <c r="I766" s="275"/>
    </row>
    <row r="767" ht="36" hidden="1" customHeight="1" spans="1:8">
      <c r="A767" s="442">
        <v>21105</v>
      </c>
      <c r="B767" s="440" t="s">
        <v>649</v>
      </c>
      <c r="C767" s="448">
        <f>SUM(C768:C773)</f>
        <v>0</v>
      </c>
      <c r="D767" s="448">
        <f>SUM(D768:D773)</f>
        <v>0</v>
      </c>
      <c r="E767" s="444" t="str">
        <f t="shared" si="33"/>
        <v/>
      </c>
      <c r="F767" s="438" t="str">
        <f t="shared" si="34"/>
        <v>否</v>
      </c>
      <c r="G767" s="282" t="str">
        <f t="shared" si="35"/>
        <v>款</v>
      </c>
      <c r="H767" s="282"/>
    </row>
    <row r="768" s="147" customFormat="1" ht="36" hidden="1" customHeight="1" spans="1:9">
      <c r="A768" s="442">
        <v>2110501</v>
      </c>
      <c r="B768" s="443" t="s">
        <v>650</v>
      </c>
      <c r="C768" s="369">
        <f>VLOOKUP(A768,'[3]02-1'!$A$1:$G$1271,4,FALSE)</f>
        <v>0</v>
      </c>
      <c r="D768" s="369"/>
      <c r="E768" s="444" t="str">
        <f t="shared" si="33"/>
        <v/>
      </c>
      <c r="F768" s="438" t="str">
        <f t="shared" si="34"/>
        <v>否</v>
      </c>
      <c r="G768" s="282" t="str">
        <f t="shared" si="35"/>
        <v>项</v>
      </c>
      <c r="H768" s="149"/>
      <c r="I768" s="275"/>
    </row>
    <row r="769" s="147" customFormat="1" ht="36" hidden="1" customHeight="1" spans="1:9">
      <c r="A769" s="442">
        <v>2110502</v>
      </c>
      <c r="B769" s="443" t="s">
        <v>651</v>
      </c>
      <c r="C769" s="369">
        <f>VLOOKUP(A769,'[3]02-1'!$A$1:$G$1271,4,FALSE)</f>
        <v>0</v>
      </c>
      <c r="D769" s="369"/>
      <c r="E769" s="444" t="str">
        <f t="shared" si="33"/>
        <v/>
      </c>
      <c r="F769" s="438" t="str">
        <f t="shared" si="34"/>
        <v>否</v>
      </c>
      <c r="G769" s="282" t="str">
        <f t="shared" si="35"/>
        <v>项</v>
      </c>
      <c r="H769" s="149"/>
      <c r="I769" s="275"/>
    </row>
    <row r="770" s="147" customFormat="1" ht="36" hidden="1" customHeight="1" spans="1:9">
      <c r="A770" s="442">
        <v>2110503</v>
      </c>
      <c r="B770" s="443" t="s">
        <v>652</v>
      </c>
      <c r="C770" s="369">
        <f>VLOOKUP(A770,'[3]02-1'!$A$1:$G$1271,4,FALSE)</f>
        <v>0</v>
      </c>
      <c r="D770" s="369"/>
      <c r="E770" s="444" t="str">
        <f t="shared" si="33"/>
        <v/>
      </c>
      <c r="F770" s="438" t="str">
        <f t="shared" si="34"/>
        <v>否</v>
      </c>
      <c r="G770" s="282" t="str">
        <f t="shared" si="35"/>
        <v>项</v>
      </c>
      <c r="H770" s="149"/>
      <c r="I770" s="275"/>
    </row>
    <row r="771" s="147" customFormat="1" ht="36" hidden="1" customHeight="1" spans="1:9">
      <c r="A771" s="442">
        <v>2110506</v>
      </c>
      <c r="B771" s="443" t="s">
        <v>653</v>
      </c>
      <c r="C771" s="369">
        <f>VLOOKUP(A771,'[3]02-1'!$A$1:$G$1271,4,FALSE)</f>
        <v>0</v>
      </c>
      <c r="D771" s="369"/>
      <c r="E771" s="444" t="str">
        <f t="shared" si="33"/>
        <v/>
      </c>
      <c r="F771" s="438" t="str">
        <f t="shared" si="34"/>
        <v>否</v>
      </c>
      <c r="G771" s="282" t="str">
        <f t="shared" si="35"/>
        <v>项</v>
      </c>
      <c r="H771" s="149"/>
      <c r="I771" s="275"/>
    </row>
    <row r="772" s="147" customFormat="1" ht="36" hidden="1" customHeight="1" spans="1:9">
      <c r="A772" s="442">
        <v>2110507</v>
      </c>
      <c r="B772" s="443" t="s">
        <v>654</v>
      </c>
      <c r="C772" s="369">
        <f>VLOOKUP(A772,'[3]02-1'!$A$1:$G$1271,4,FALSE)</f>
        <v>0</v>
      </c>
      <c r="D772" s="369"/>
      <c r="E772" s="444" t="str">
        <f t="shared" ref="E772:E835" si="36">IFERROR(D772/C772-1,"")</f>
        <v/>
      </c>
      <c r="F772" s="438" t="str">
        <f t="shared" ref="F772:F835" si="37">IF(LEN(A772)=3,"是",IF(B772&lt;&gt;"",IF(SUM(C772:D772)&lt;&gt;0,"是","否"),"是"))</f>
        <v>否</v>
      </c>
      <c r="G772" s="282" t="str">
        <f t="shared" ref="G772:G835" si="38">IF(LEN(A772)=3,"类",IF(LEN(A772)=5,"款","项"))</f>
        <v>项</v>
      </c>
      <c r="H772" s="149"/>
      <c r="I772" s="275"/>
    </row>
    <row r="773" s="147" customFormat="1" ht="36" hidden="1" customHeight="1" spans="1:9">
      <c r="A773" s="442">
        <v>2110599</v>
      </c>
      <c r="B773" s="443" t="s">
        <v>655</v>
      </c>
      <c r="C773" s="369">
        <f>VLOOKUP(A773,'[3]02-1'!$A$1:$G$1271,4,FALSE)</f>
        <v>0</v>
      </c>
      <c r="D773" s="369"/>
      <c r="E773" s="444" t="str">
        <f t="shared" si="36"/>
        <v/>
      </c>
      <c r="F773" s="438" t="str">
        <f t="shared" si="37"/>
        <v>否</v>
      </c>
      <c r="G773" s="282" t="str">
        <f t="shared" si="38"/>
        <v>项</v>
      </c>
      <c r="H773" s="149"/>
      <c r="I773" s="275"/>
    </row>
    <row r="774" ht="36" customHeight="1" spans="1:8">
      <c r="A774" s="442">
        <v>21106</v>
      </c>
      <c r="B774" s="440" t="s">
        <v>656</v>
      </c>
      <c r="C774" s="436">
        <f>SUM(C775:C779)</f>
        <v>52</v>
      </c>
      <c r="D774" s="436">
        <f>SUM(D775:D779)</f>
        <v>0</v>
      </c>
      <c r="E774" s="441">
        <f t="shared" si="36"/>
        <v>-1</v>
      </c>
      <c r="F774" s="438" t="str">
        <f t="shared" si="37"/>
        <v>是</v>
      </c>
      <c r="G774" s="282" t="str">
        <f t="shared" si="38"/>
        <v>款</v>
      </c>
      <c r="H774" s="282"/>
    </row>
    <row r="775" s="147" customFormat="1" ht="36" hidden="1" customHeight="1" spans="1:9">
      <c r="A775" s="442">
        <v>2110602</v>
      </c>
      <c r="B775" s="443" t="s">
        <v>657</v>
      </c>
      <c r="C775" s="369">
        <f>VLOOKUP(A775,'[3]02-1'!$A$1:$G$1271,4,FALSE)</f>
        <v>0</v>
      </c>
      <c r="D775" s="369"/>
      <c r="E775" s="444" t="str">
        <f t="shared" si="36"/>
        <v/>
      </c>
      <c r="F775" s="438" t="str">
        <f t="shared" si="37"/>
        <v>否</v>
      </c>
      <c r="G775" s="282" t="str">
        <f t="shared" si="38"/>
        <v>项</v>
      </c>
      <c r="H775" s="149"/>
      <c r="I775" s="275"/>
    </row>
    <row r="776" s="147" customFormat="1" ht="36" hidden="1" customHeight="1" spans="1:9">
      <c r="A776" s="442">
        <v>2110603</v>
      </c>
      <c r="B776" s="443" t="s">
        <v>658</v>
      </c>
      <c r="C776" s="369">
        <f>VLOOKUP(A776,'[3]02-1'!$A$1:$G$1271,4,FALSE)</f>
        <v>0</v>
      </c>
      <c r="D776" s="369"/>
      <c r="E776" s="444" t="str">
        <f t="shared" si="36"/>
        <v/>
      </c>
      <c r="F776" s="438" t="str">
        <f t="shared" si="37"/>
        <v>否</v>
      </c>
      <c r="G776" s="282" t="str">
        <f t="shared" si="38"/>
        <v>项</v>
      </c>
      <c r="H776" s="149"/>
      <c r="I776" s="275"/>
    </row>
    <row r="777" s="147" customFormat="1" ht="36" hidden="1" customHeight="1" spans="1:9">
      <c r="A777" s="442">
        <v>2110604</v>
      </c>
      <c r="B777" s="443" t="s">
        <v>659</v>
      </c>
      <c r="C777" s="369">
        <f>VLOOKUP(A777,'[3]02-1'!$A$1:$G$1271,4,FALSE)</f>
        <v>0</v>
      </c>
      <c r="D777" s="369"/>
      <c r="E777" s="444" t="str">
        <f t="shared" si="36"/>
        <v/>
      </c>
      <c r="F777" s="438" t="str">
        <f t="shared" si="37"/>
        <v>否</v>
      </c>
      <c r="G777" s="282" t="str">
        <f t="shared" si="38"/>
        <v>项</v>
      </c>
      <c r="H777" s="149"/>
      <c r="I777" s="275"/>
    </row>
    <row r="778" s="147" customFormat="1" ht="36" hidden="1" customHeight="1" spans="1:9">
      <c r="A778" s="442">
        <v>2110605</v>
      </c>
      <c r="B778" s="443" t="s">
        <v>660</v>
      </c>
      <c r="C778" s="369">
        <f>VLOOKUP(A778,'[3]02-1'!$A$1:$G$1271,4,FALSE)</f>
        <v>0</v>
      </c>
      <c r="D778" s="369"/>
      <c r="E778" s="444" t="str">
        <f t="shared" si="36"/>
        <v/>
      </c>
      <c r="F778" s="438" t="str">
        <f t="shared" si="37"/>
        <v>否</v>
      </c>
      <c r="G778" s="282" t="str">
        <f t="shared" si="38"/>
        <v>项</v>
      </c>
      <c r="H778" s="149"/>
      <c r="I778" s="275"/>
    </row>
    <row r="779" s="147" customFormat="1" ht="36" customHeight="1" spans="1:9">
      <c r="A779" s="442">
        <v>2110699</v>
      </c>
      <c r="B779" s="443" t="s">
        <v>661</v>
      </c>
      <c r="C779" s="369">
        <f>VLOOKUP(A779,'[3]02-1'!$A$1:$G$1271,4,FALSE)</f>
        <v>52</v>
      </c>
      <c r="D779" s="369"/>
      <c r="E779" s="444">
        <f t="shared" si="36"/>
        <v>-1</v>
      </c>
      <c r="F779" s="438" t="str">
        <f t="shared" si="37"/>
        <v>是</v>
      </c>
      <c r="G779" s="282" t="str">
        <f t="shared" si="38"/>
        <v>项</v>
      </c>
      <c r="H779" s="149"/>
      <c r="I779" s="275"/>
    </row>
    <row r="780" ht="36" hidden="1" customHeight="1" spans="1:8">
      <c r="A780" s="442">
        <v>21107</v>
      </c>
      <c r="B780" s="440" t="s">
        <v>662</v>
      </c>
      <c r="C780" s="448">
        <f>SUM(C781:C782)</f>
        <v>0</v>
      </c>
      <c r="D780" s="448">
        <f>SUM(D781:D782)</f>
        <v>0</v>
      </c>
      <c r="E780" s="444" t="str">
        <f t="shared" si="36"/>
        <v/>
      </c>
      <c r="F780" s="438" t="str">
        <f t="shared" si="37"/>
        <v>否</v>
      </c>
      <c r="G780" s="282" t="str">
        <f t="shared" si="38"/>
        <v>款</v>
      </c>
      <c r="H780" s="282"/>
    </row>
    <row r="781" s="147" customFormat="1" ht="36" hidden="1" customHeight="1" spans="1:9">
      <c r="A781" s="442">
        <v>2110704</v>
      </c>
      <c r="B781" s="443" t="s">
        <v>663</v>
      </c>
      <c r="C781" s="369">
        <f>VLOOKUP(A781,'[3]02-1'!$A$1:$G$1271,4,FALSE)</f>
        <v>0</v>
      </c>
      <c r="D781" s="369"/>
      <c r="E781" s="444" t="str">
        <f t="shared" si="36"/>
        <v/>
      </c>
      <c r="F781" s="438" t="str">
        <f t="shared" si="37"/>
        <v>否</v>
      </c>
      <c r="G781" s="282" t="str">
        <f t="shared" si="38"/>
        <v>项</v>
      </c>
      <c r="H781" s="149"/>
      <c r="I781" s="275"/>
    </row>
    <row r="782" s="147" customFormat="1" ht="36" hidden="1" customHeight="1" spans="1:9">
      <c r="A782" s="442">
        <v>2110799</v>
      </c>
      <c r="B782" s="443" t="s">
        <v>664</v>
      </c>
      <c r="C782" s="369">
        <f>VLOOKUP(A782,'[3]02-1'!$A$1:$G$1271,4,FALSE)</f>
        <v>0</v>
      </c>
      <c r="D782" s="369"/>
      <c r="E782" s="444" t="str">
        <f t="shared" si="36"/>
        <v/>
      </c>
      <c r="F782" s="438" t="str">
        <f t="shared" si="37"/>
        <v>否</v>
      </c>
      <c r="G782" s="282" t="str">
        <f t="shared" si="38"/>
        <v>项</v>
      </c>
      <c r="H782" s="149"/>
      <c r="I782" s="275"/>
    </row>
    <row r="783" ht="36" hidden="1" customHeight="1" spans="1:8">
      <c r="A783" s="442">
        <v>21108</v>
      </c>
      <c r="B783" s="440" t="s">
        <v>665</v>
      </c>
      <c r="C783" s="448">
        <f>SUM(C784:C785)</f>
        <v>0</v>
      </c>
      <c r="D783" s="448">
        <f>SUM(D784:D785)</f>
        <v>0</v>
      </c>
      <c r="E783" s="444" t="str">
        <f t="shared" si="36"/>
        <v/>
      </c>
      <c r="F783" s="438" t="str">
        <f t="shared" si="37"/>
        <v>否</v>
      </c>
      <c r="G783" s="282" t="str">
        <f t="shared" si="38"/>
        <v>款</v>
      </c>
      <c r="H783" s="282"/>
    </row>
    <row r="784" s="147" customFormat="1" ht="36" hidden="1" customHeight="1" spans="1:9">
      <c r="A784" s="442">
        <v>2110804</v>
      </c>
      <c r="B784" s="443" t="s">
        <v>666</v>
      </c>
      <c r="C784" s="369">
        <f>VLOOKUP(A784,'[3]02-1'!$A$1:$G$1271,4,FALSE)</f>
        <v>0</v>
      </c>
      <c r="D784" s="369"/>
      <c r="E784" s="444" t="str">
        <f t="shared" si="36"/>
        <v/>
      </c>
      <c r="F784" s="438" t="str">
        <f t="shared" si="37"/>
        <v>否</v>
      </c>
      <c r="G784" s="282" t="str">
        <f t="shared" si="38"/>
        <v>项</v>
      </c>
      <c r="H784" s="149"/>
      <c r="I784" s="275"/>
    </row>
    <row r="785" s="147" customFormat="1" ht="36" hidden="1" customHeight="1" spans="1:9">
      <c r="A785" s="442">
        <v>2110899</v>
      </c>
      <c r="B785" s="443" t="s">
        <v>667</v>
      </c>
      <c r="C785" s="369">
        <f>VLOOKUP(A785,'[3]02-1'!$A$1:$G$1271,4,FALSE)</f>
        <v>0</v>
      </c>
      <c r="D785" s="369"/>
      <c r="E785" s="444" t="str">
        <f t="shared" si="36"/>
        <v/>
      </c>
      <c r="F785" s="438" t="str">
        <f t="shared" si="37"/>
        <v>否</v>
      </c>
      <c r="G785" s="282" t="str">
        <f t="shared" si="38"/>
        <v>项</v>
      </c>
      <c r="H785" s="149"/>
      <c r="I785" s="275"/>
    </row>
    <row r="786" ht="36" hidden="1" customHeight="1" spans="1:8">
      <c r="A786" s="442">
        <v>21109</v>
      </c>
      <c r="B786" s="440" t="s">
        <v>668</v>
      </c>
      <c r="C786" s="448">
        <f>C787</f>
        <v>0</v>
      </c>
      <c r="D786" s="448">
        <f>D787</f>
        <v>0</v>
      </c>
      <c r="E786" s="444" t="str">
        <f t="shared" si="36"/>
        <v/>
      </c>
      <c r="F786" s="438" t="str">
        <f t="shared" si="37"/>
        <v>否</v>
      </c>
      <c r="G786" s="282" t="str">
        <f t="shared" si="38"/>
        <v>款</v>
      </c>
      <c r="H786" s="282"/>
    </row>
    <row r="787" s="147" customFormat="1" ht="36" hidden="1" customHeight="1" spans="1:9">
      <c r="A787" s="439">
        <v>2110901</v>
      </c>
      <c r="B787" s="455" t="s">
        <v>668</v>
      </c>
      <c r="C787" s="369">
        <f>VLOOKUP(A787,'[3]02-1'!$A$1:$G$1271,4,FALSE)</f>
        <v>0</v>
      </c>
      <c r="D787" s="369"/>
      <c r="E787" s="444" t="str">
        <f t="shared" si="36"/>
        <v/>
      </c>
      <c r="F787" s="438" t="str">
        <f t="shared" si="37"/>
        <v>否</v>
      </c>
      <c r="G787" s="282" t="str">
        <f t="shared" si="38"/>
        <v>项</v>
      </c>
      <c r="H787" s="149"/>
      <c r="I787" s="275"/>
    </row>
    <row r="788" ht="36" hidden="1" customHeight="1" spans="1:8">
      <c r="A788" s="442">
        <v>21110</v>
      </c>
      <c r="B788" s="440" t="s">
        <v>669</v>
      </c>
      <c r="C788" s="436">
        <f>C789</f>
        <v>0</v>
      </c>
      <c r="D788" s="436">
        <f>D789</f>
        <v>0</v>
      </c>
      <c r="E788" s="441" t="str">
        <f t="shared" si="36"/>
        <v/>
      </c>
      <c r="F788" s="438" t="str">
        <f t="shared" si="37"/>
        <v>否</v>
      </c>
      <c r="G788" s="282" t="str">
        <f t="shared" si="38"/>
        <v>款</v>
      </c>
      <c r="H788" s="282"/>
    </row>
    <row r="789" s="147" customFormat="1" ht="36" hidden="1" customHeight="1" spans="1:9">
      <c r="A789" s="439">
        <v>2111001</v>
      </c>
      <c r="B789" s="455" t="s">
        <v>669</v>
      </c>
      <c r="C789" s="369">
        <f>VLOOKUP(A789,'[3]02-1'!$A$1:$G$1271,4,FALSE)</f>
        <v>0</v>
      </c>
      <c r="D789" s="369"/>
      <c r="E789" s="444" t="str">
        <f t="shared" si="36"/>
        <v/>
      </c>
      <c r="F789" s="438" t="str">
        <f t="shared" si="37"/>
        <v>否</v>
      </c>
      <c r="G789" s="282" t="str">
        <f t="shared" si="38"/>
        <v>项</v>
      </c>
      <c r="H789" s="149"/>
      <c r="I789" s="275"/>
    </row>
    <row r="790" ht="36" hidden="1" customHeight="1" spans="1:8">
      <c r="A790" s="442">
        <v>21111</v>
      </c>
      <c r="B790" s="440" t="s">
        <v>670</v>
      </c>
      <c r="C790" s="448">
        <f>SUM(C791:C795)</f>
        <v>0</v>
      </c>
      <c r="D790" s="448">
        <f>SUM(D791:D795)</f>
        <v>0</v>
      </c>
      <c r="E790" s="444" t="str">
        <f t="shared" si="36"/>
        <v/>
      </c>
      <c r="F790" s="438" t="str">
        <f t="shared" si="37"/>
        <v>否</v>
      </c>
      <c r="G790" s="282" t="str">
        <f t="shared" si="38"/>
        <v>款</v>
      </c>
      <c r="H790" s="282"/>
    </row>
    <row r="791" s="147" customFormat="1" ht="36" hidden="1" customHeight="1" spans="1:9">
      <c r="A791" s="442">
        <v>2111101</v>
      </c>
      <c r="B791" s="443" t="s">
        <v>671</v>
      </c>
      <c r="C791" s="369">
        <f>VLOOKUP(A791,'[3]02-1'!$A$1:$G$1271,4,FALSE)</f>
        <v>0</v>
      </c>
      <c r="D791" s="369"/>
      <c r="E791" s="444" t="str">
        <f t="shared" si="36"/>
        <v/>
      </c>
      <c r="F791" s="438" t="str">
        <f t="shared" si="37"/>
        <v>否</v>
      </c>
      <c r="G791" s="282" t="str">
        <f t="shared" si="38"/>
        <v>项</v>
      </c>
      <c r="H791" s="149"/>
      <c r="I791" s="275"/>
    </row>
    <row r="792" s="147" customFormat="1" ht="36" hidden="1" customHeight="1" spans="1:9">
      <c r="A792" s="442">
        <v>2111102</v>
      </c>
      <c r="B792" s="443" t="s">
        <v>672</v>
      </c>
      <c r="C792" s="369">
        <f>VLOOKUP(A792,'[3]02-1'!$A$1:$G$1271,4,FALSE)</f>
        <v>0</v>
      </c>
      <c r="D792" s="369"/>
      <c r="E792" s="444" t="str">
        <f t="shared" si="36"/>
        <v/>
      </c>
      <c r="F792" s="438" t="str">
        <f t="shared" si="37"/>
        <v>否</v>
      </c>
      <c r="G792" s="282" t="str">
        <f t="shared" si="38"/>
        <v>项</v>
      </c>
      <c r="H792" s="149"/>
      <c r="I792" s="275"/>
    </row>
    <row r="793" s="147" customFormat="1" ht="36" hidden="1" customHeight="1" spans="1:9">
      <c r="A793" s="442">
        <v>2111103</v>
      </c>
      <c r="B793" s="443" t="s">
        <v>673</v>
      </c>
      <c r="C793" s="369">
        <f>VLOOKUP(A793,'[3]02-1'!$A$1:$G$1271,4,FALSE)</f>
        <v>0</v>
      </c>
      <c r="D793" s="369"/>
      <c r="E793" s="444" t="str">
        <f t="shared" si="36"/>
        <v/>
      </c>
      <c r="F793" s="438" t="str">
        <f t="shared" si="37"/>
        <v>否</v>
      </c>
      <c r="G793" s="282" t="str">
        <f t="shared" si="38"/>
        <v>项</v>
      </c>
      <c r="H793" s="149"/>
      <c r="I793" s="275"/>
    </row>
    <row r="794" s="147" customFormat="1" ht="36" hidden="1" customHeight="1" spans="1:9">
      <c r="A794" s="442">
        <v>2111104</v>
      </c>
      <c r="B794" s="443" t="s">
        <v>674</v>
      </c>
      <c r="C794" s="369">
        <f>VLOOKUP(A794,'[3]02-1'!$A$1:$G$1271,4,FALSE)</f>
        <v>0</v>
      </c>
      <c r="D794" s="369"/>
      <c r="E794" s="444" t="str">
        <f t="shared" si="36"/>
        <v/>
      </c>
      <c r="F794" s="438" t="str">
        <f t="shared" si="37"/>
        <v>否</v>
      </c>
      <c r="G794" s="282" t="str">
        <f t="shared" si="38"/>
        <v>项</v>
      </c>
      <c r="H794" s="149"/>
      <c r="I794" s="275"/>
    </row>
    <row r="795" s="147" customFormat="1" ht="36" hidden="1" customHeight="1" spans="1:9">
      <c r="A795" s="442">
        <v>2111199</v>
      </c>
      <c r="B795" s="443" t="s">
        <v>675</v>
      </c>
      <c r="C795" s="369">
        <f>VLOOKUP(A795,'[3]02-1'!$A$1:$G$1271,4,FALSE)</f>
        <v>0</v>
      </c>
      <c r="D795" s="369"/>
      <c r="E795" s="444" t="str">
        <f t="shared" si="36"/>
        <v/>
      </c>
      <c r="F795" s="438" t="str">
        <f t="shared" si="37"/>
        <v>否</v>
      </c>
      <c r="G795" s="282" t="str">
        <f t="shared" si="38"/>
        <v>项</v>
      </c>
      <c r="H795" s="149"/>
      <c r="I795" s="275"/>
    </row>
    <row r="796" ht="36" hidden="1" customHeight="1" spans="1:8">
      <c r="A796" s="442">
        <v>21112</v>
      </c>
      <c r="B796" s="440" t="s">
        <v>676</v>
      </c>
      <c r="C796" s="448">
        <f>C797</f>
        <v>0</v>
      </c>
      <c r="D796" s="448">
        <f>D797</f>
        <v>0</v>
      </c>
      <c r="E796" s="444" t="str">
        <f t="shared" si="36"/>
        <v/>
      </c>
      <c r="F796" s="438" t="str">
        <f t="shared" si="37"/>
        <v>否</v>
      </c>
      <c r="G796" s="282" t="str">
        <f t="shared" si="38"/>
        <v>款</v>
      </c>
      <c r="H796" s="282"/>
    </row>
    <row r="797" s="147" customFormat="1" ht="36" hidden="1" customHeight="1" spans="1:9">
      <c r="A797" s="450">
        <v>2111201</v>
      </c>
      <c r="B797" s="443" t="s">
        <v>676</v>
      </c>
      <c r="C797" s="369">
        <f>VLOOKUP(A797,'[3]02-1'!$A$1:$G$1271,4,FALSE)</f>
        <v>0</v>
      </c>
      <c r="D797" s="369"/>
      <c r="E797" s="444" t="str">
        <f t="shared" si="36"/>
        <v/>
      </c>
      <c r="F797" s="438" t="str">
        <f t="shared" si="37"/>
        <v>否</v>
      </c>
      <c r="G797" s="282" t="str">
        <f t="shared" si="38"/>
        <v>项</v>
      </c>
      <c r="H797" s="149"/>
      <c r="I797" s="275"/>
    </row>
    <row r="798" ht="36" hidden="1" customHeight="1" spans="1:8">
      <c r="A798" s="442">
        <v>21113</v>
      </c>
      <c r="B798" s="440" t="s">
        <v>677</v>
      </c>
      <c r="C798" s="448">
        <f>C799</f>
        <v>0</v>
      </c>
      <c r="D798" s="448">
        <f>D799</f>
        <v>0</v>
      </c>
      <c r="E798" s="444" t="str">
        <f t="shared" si="36"/>
        <v/>
      </c>
      <c r="F798" s="438" t="str">
        <f t="shared" si="37"/>
        <v>否</v>
      </c>
      <c r="G798" s="282" t="str">
        <f t="shared" si="38"/>
        <v>款</v>
      </c>
      <c r="H798" s="282"/>
    </row>
    <row r="799" s="147" customFormat="1" ht="36" hidden="1" customHeight="1" spans="1:9">
      <c r="A799" s="450">
        <v>2111301</v>
      </c>
      <c r="B799" s="443" t="s">
        <v>677</v>
      </c>
      <c r="C799" s="369">
        <f>VLOOKUP(A799,'[3]02-1'!$A$1:$G$1271,4,FALSE)</f>
        <v>0</v>
      </c>
      <c r="D799" s="369"/>
      <c r="E799" s="444" t="str">
        <f t="shared" si="36"/>
        <v/>
      </c>
      <c r="F799" s="438" t="str">
        <f t="shared" si="37"/>
        <v>否</v>
      </c>
      <c r="G799" s="282" t="str">
        <f t="shared" si="38"/>
        <v>项</v>
      </c>
      <c r="H799" s="149"/>
      <c r="I799" s="275"/>
    </row>
    <row r="800" ht="36" hidden="1" customHeight="1" spans="1:8">
      <c r="A800" s="442">
        <v>21114</v>
      </c>
      <c r="B800" s="440" t="s">
        <v>678</v>
      </c>
      <c r="C800" s="448">
        <f>SUM(C801:C810)</f>
        <v>0</v>
      </c>
      <c r="D800" s="448">
        <f>SUM(D801:D810)</f>
        <v>0</v>
      </c>
      <c r="E800" s="444" t="str">
        <f t="shared" si="36"/>
        <v/>
      </c>
      <c r="F800" s="438" t="str">
        <f t="shared" si="37"/>
        <v>否</v>
      </c>
      <c r="G800" s="282" t="str">
        <f t="shared" si="38"/>
        <v>款</v>
      </c>
      <c r="H800" s="282"/>
    </row>
    <row r="801" s="147" customFormat="1" ht="36" hidden="1" customHeight="1" spans="1:9">
      <c r="A801" s="442">
        <v>2111401</v>
      </c>
      <c r="B801" s="443" t="s">
        <v>114</v>
      </c>
      <c r="C801" s="369">
        <f>VLOOKUP(A801,'[3]02-1'!$A$1:$G$1271,4,FALSE)</f>
        <v>0</v>
      </c>
      <c r="D801" s="369"/>
      <c r="E801" s="444" t="str">
        <f t="shared" si="36"/>
        <v/>
      </c>
      <c r="F801" s="438" t="str">
        <f t="shared" si="37"/>
        <v>否</v>
      </c>
      <c r="G801" s="282" t="str">
        <f t="shared" si="38"/>
        <v>项</v>
      </c>
      <c r="H801" s="149"/>
      <c r="I801" s="275"/>
    </row>
    <row r="802" s="147" customFormat="1" ht="36" hidden="1" customHeight="1" spans="1:9">
      <c r="A802" s="442">
        <v>2111402</v>
      </c>
      <c r="B802" s="443" t="s">
        <v>115</v>
      </c>
      <c r="C802" s="369">
        <f>VLOOKUP(A802,'[3]02-1'!$A$1:$G$1271,4,FALSE)</f>
        <v>0</v>
      </c>
      <c r="D802" s="369"/>
      <c r="E802" s="444" t="str">
        <f t="shared" si="36"/>
        <v/>
      </c>
      <c r="F802" s="438" t="str">
        <f t="shared" si="37"/>
        <v>否</v>
      </c>
      <c r="G802" s="282" t="str">
        <f t="shared" si="38"/>
        <v>项</v>
      </c>
      <c r="H802" s="149"/>
      <c r="I802" s="275"/>
    </row>
    <row r="803" s="147" customFormat="1" ht="36" hidden="1" customHeight="1" spans="1:9">
      <c r="A803" s="442">
        <v>2111403</v>
      </c>
      <c r="B803" s="443" t="s">
        <v>116</v>
      </c>
      <c r="C803" s="369">
        <f>VLOOKUP(A803,'[3]02-1'!$A$1:$G$1271,4,FALSE)</f>
        <v>0</v>
      </c>
      <c r="D803" s="369"/>
      <c r="E803" s="444" t="str">
        <f t="shared" si="36"/>
        <v/>
      </c>
      <c r="F803" s="438" t="str">
        <f t="shared" si="37"/>
        <v>否</v>
      </c>
      <c r="G803" s="282" t="str">
        <f t="shared" si="38"/>
        <v>项</v>
      </c>
      <c r="H803" s="149"/>
      <c r="I803" s="275"/>
    </row>
    <row r="804" s="147" customFormat="1" ht="36" hidden="1" customHeight="1" spans="1:9">
      <c r="A804" s="442">
        <v>2111406</v>
      </c>
      <c r="B804" s="443" t="s">
        <v>679</v>
      </c>
      <c r="C804" s="369">
        <f>VLOOKUP(A804,'[3]02-1'!$A$1:$G$1271,4,FALSE)</f>
        <v>0</v>
      </c>
      <c r="D804" s="369"/>
      <c r="E804" s="444" t="str">
        <f t="shared" si="36"/>
        <v/>
      </c>
      <c r="F804" s="438" t="str">
        <f t="shared" si="37"/>
        <v>否</v>
      </c>
      <c r="G804" s="282" t="str">
        <f t="shared" si="38"/>
        <v>项</v>
      </c>
      <c r="H804" s="149"/>
      <c r="I804" s="275"/>
    </row>
    <row r="805" s="147" customFormat="1" ht="36" hidden="1" customHeight="1" spans="1:9">
      <c r="A805" s="442">
        <v>2111407</v>
      </c>
      <c r="B805" s="443" t="s">
        <v>680</v>
      </c>
      <c r="C805" s="369">
        <f>VLOOKUP(A805,'[3]02-1'!$A$1:$G$1271,4,FALSE)</f>
        <v>0</v>
      </c>
      <c r="D805" s="369"/>
      <c r="E805" s="444" t="str">
        <f t="shared" si="36"/>
        <v/>
      </c>
      <c r="F805" s="438" t="str">
        <f t="shared" si="37"/>
        <v>否</v>
      </c>
      <c r="G805" s="282" t="str">
        <f t="shared" si="38"/>
        <v>项</v>
      </c>
      <c r="H805" s="149"/>
      <c r="I805" s="275"/>
    </row>
    <row r="806" s="147" customFormat="1" ht="36" hidden="1" customHeight="1" spans="1:9">
      <c r="A806" s="442">
        <v>2111408</v>
      </c>
      <c r="B806" s="443" t="s">
        <v>681</v>
      </c>
      <c r="C806" s="369">
        <f>VLOOKUP(A806,'[3]02-1'!$A$1:$G$1271,4,FALSE)</f>
        <v>0</v>
      </c>
      <c r="D806" s="369"/>
      <c r="E806" s="444" t="str">
        <f t="shared" si="36"/>
        <v/>
      </c>
      <c r="F806" s="438" t="str">
        <f t="shared" si="37"/>
        <v>否</v>
      </c>
      <c r="G806" s="282" t="str">
        <f t="shared" si="38"/>
        <v>项</v>
      </c>
      <c r="H806" s="149"/>
      <c r="I806" s="275"/>
    </row>
    <row r="807" s="147" customFormat="1" ht="36" hidden="1" customHeight="1" spans="1:9">
      <c r="A807" s="442">
        <v>2111411</v>
      </c>
      <c r="B807" s="443" t="s">
        <v>155</v>
      </c>
      <c r="C807" s="369">
        <f>VLOOKUP(A807,'[3]02-1'!$A$1:$G$1271,4,FALSE)</f>
        <v>0</v>
      </c>
      <c r="D807" s="369"/>
      <c r="E807" s="444" t="str">
        <f t="shared" si="36"/>
        <v/>
      </c>
      <c r="F807" s="438" t="str">
        <f t="shared" si="37"/>
        <v>否</v>
      </c>
      <c r="G807" s="282" t="str">
        <f t="shared" si="38"/>
        <v>项</v>
      </c>
      <c r="H807" s="149"/>
      <c r="I807" s="275"/>
    </row>
    <row r="808" s="147" customFormat="1" ht="36" hidden="1" customHeight="1" spans="1:9">
      <c r="A808" s="442">
        <v>2111413</v>
      </c>
      <c r="B808" s="443" t="s">
        <v>682</v>
      </c>
      <c r="C808" s="369">
        <f>VLOOKUP(A808,'[3]02-1'!$A$1:$G$1271,4,FALSE)</f>
        <v>0</v>
      </c>
      <c r="D808" s="369"/>
      <c r="E808" s="444" t="str">
        <f t="shared" si="36"/>
        <v/>
      </c>
      <c r="F808" s="438" t="str">
        <f t="shared" si="37"/>
        <v>否</v>
      </c>
      <c r="G808" s="282" t="str">
        <f t="shared" si="38"/>
        <v>项</v>
      </c>
      <c r="H808" s="149"/>
      <c r="I808" s="275"/>
    </row>
    <row r="809" s="147" customFormat="1" ht="36" hidden="1" customHeight="1" spans="1:9">
      <c r="A809" s="442">
        <v>2111450</v>
      </c>
      <c r="B809" s="443" t="s">
        <v>123</v>
      </c>
      <c r="C809" s="369">
        <f>VLOOKUP(A809,'[3]02-1'!$A$1:$G$1271,4,FALSE)</f>
        <v>0</v>
      </c>
      <c r="D809" s="369"/>
      <c r="E809" s="444" t="str">
        <f t="shared" si="36"/>
        <v/>
      </c>
      <c r="F809" s="438" t="str">
        <f t="shared" si="37"/>
        <v>否</v>
      </c>
      <c r="G809" s="282" t="str">
        <f t="shared" si="38"/>
        <v>项</v>
      </c>
      <c r="H809" s="149"/>
      <c r="I809" s="275"/>
    </row>
    <row r="810" s="147" customFormat="1" ht="36" hidden="1" customHeight="1" spans="1:9">
      <c r="A810" s="442">
        <v>2111499</v>
      </c>
      <c r="B810" s="443" t="s">
        <v>683</v>
      </c>
      <c r="C810" s="369">
        <f>VLOOKUP(A810,'[3]02-1'!$A$1:$G$1271,4,FALSE)</f>
        <v>0</v>
      </c>
      <c r="D810" s="369"/>
      <c r="E810" s="444" t="str">
        <f t="shared" si="36"/>
        <v/>
      </c>
      <c r="F810" s="438" t="str">
        <f t="shared" si="37"/>
        <v>否</v>
      </c>
      <c r="G810" s="282" t="str">
        <f t="shared" si="38"/>
        <v>项</v>
      </c>
      <c r="H810" s="149"/>
      <c r="I810" s="275"/>
    </row>
    <row r="811" ht="36" hidden="1" customHeight="1" spans="1:8">
      <c r="A811" s="442">
        <v>21199</v>
      </c>
      <c r="B811" s="440" t="s">
        <v>684</v>
      </c>
      <c r="C811" s="448">
        <f>C812</f>
        <v>0</v>
      </c>
      <c r="D811" s="448">
        <f>D812</f>
        <v>0</v>
      </c>
      <c r="E811" s="444" t="str">
        <f t="shared" si="36"/>
        <v/>
      </c>
      <c r="F811" s="438" t="str">
        <f t="shared" si="37"/>
        <v>否</v>
      </c>
      <c r="G811" s="282" t="str">
        <f t="shared" si="38"/>
        <v>款</v>
      </c>
      <c r="H811" s="282"/>
    </row>
    <row r="812" s="147" customFormat="1" ht="36" hidden="1" customHeight="1" spans="1:9">
      <c r="A812" s="451">
        <v>2119999</v>
      </c>
      <c r="B812" s="443" t="s">
        <v>684</v>
      </c>
      <c r="C812" s="369">
        <f>VLOOKUP(A812,'[3]02-1'!$A$1:$G$1271,4,FALSE)</f>
        <v>0</v>
      </c>
      <c r="D812" s="369"/>
      <c r="E812" s="444" t="str">
        <f t="shared" si="36"/>
        <v/>
      </c>
      <c r="F812" s="438" t="str">
        <f t="shared" si="37"/>
        <v>否</v>
      </c>
      <c r="G812" s="282" t="str">
        <f t="shared" si="38"/>
        <v>项</v>
      </c>
      <c r="H812" s="149"/>
      <c r="I812" s="275"/>
    </row>
    <row r="813" ht="36" customHeight="1" spans="1:8">
      <c r="A813" s="449">
        <v>212</v>
      </c>
      <c r="B813" s="208" t="s">
        <v>67</v>
      </c>
      <c r="C813" s="436">
        <f>SUM(C814,C825,C827,C830,C832,C834)</f>
        <v>31983</v>
      </c>
      <c r="D813" s="436">
        <f>SUM(D814,D825,D827,D830,D832,D834)+1</f>
        <v>20499</v>
      </c>
      <c r="E813" s="441">
        <f t="shared" si="36"/>
        <v>-0.359</v>
      </c>
      <c r="F813" s="438" t="str">
        <f t="shared" si="37"/>
        <v>是</v>
      </c>
      <c r="G813" s="282" t="str">
        <f t="shared" si="38"/>
        <v>类</v>
      </c>
      <c r="H813" s="282"/>
    </row>
    <row r="814" ht="36" customHeight="1" spans="1:8">
      <c r="A814" s="442">
        <v>21201</v>
      </c>
      <c r="B814" s="440" t="s">
        <v>685</v>
      </c>
      <c r="C814" s="436">
        <f>SUM(C815:C824)</f>
        <v>7120</v>
      </c>
      <c r="D814" s="436">
        <f>SUM(D815:D824)-1</f>
        <v>5675</v>
      </c>
      <c r="E814" s="441">
        <f t="shared" si="36"/>
        <v>-0.203</v>
      </c>
      <c r="F814" s="438" t="str">
        <f t="shared" si="37"/>
        <v>是</v>
      </c>
      <c r="G814" s="282" t="str">
        <f t="shared" si="38"/>
        <v>款</v>
      </c>
      <c r="H814" s="282"/>
    </row>
    <row r="815" s="147" customFormat="1" ht="36" customHeight="1" spans="1:9">
      <c r="A815" s="442">
        <v>2120101</v>
      </c>
      <c r="B815" s="443" t="s">
        <v>114</v>
      </c>
      <c r="C815" s="369">
        <f>VLOOKUP(A815,'[3]02-1'!$A$1:$G$1271,4,FALSE)</f>
        <v>582</v>
      </c>
      <c r="D815" s="369">
        <v>473</v>
      </c>
      <c r="E815" s="444">
        <f t="shared" si="36"/>
        <v>-0.187</v>
      </c>
      <c r="F815" s="438" t="str">
        <f t="shared" si="37"/>
        <v>是</v>
      </c>
      <c r="G815" s="282" t="str">
        <f t="shared" si="38"/>
        <v>项</v>
      </c>
      <c r="H815" s="149"/>
      <c r="I815" s="275"/>
    </row>
    <row r="816" s="147" customFormat="1" ht="36" customHeight="1" spans="1:9">
      <c r="A816" s="442">
        <v>2120102</v>
      </c>
      <c r="B816" s="443" t="s">
        <v>115</v>
      </c>
      <c r="C816" s="369">
        <f>VLOOKUP(A816,'[3]02-1'!$A$1:$G$1271,4,FALSE)</f>
        <v>0</v>
      </c>
      <c r="D816" s="369">
        <v>5</v>
      </c>
      <c r="E816" s="444" t="str">
        <f t="shared" si="36"/>
        <v/>
      </c>
      <c r="F816" s="438" t="str">
        <f t="shared" si="37"/>
        <v>是</v>
      </c>
      <c r="G816" s="282" t="str">
        <f t="shared" si="38"/>
        <v>项</v>
      </c>
      <c r="H816" s="149"/>
      <c r="I816" s="275"/>
    </row>
    <row r="817" s="147" customFormat="1" ht="36" customHeight="1" spans="1:9">
      <c r="A817" s="442">
        <v>2120103</v>
      </c>
      <c r="B817" s="443" t="s">
        <v>116</v>
      </c>
      <c r="C817" s="369">
        <f>VLOOKUP(A817,'[3]02-1'!$A$1:$G$1271,4,FALSE)</f>
        <v>16</v>
      </c>
      <c r="D817" s="369"/>
      <c r="E817" s="444">
        <f t="shared" si="36"/>
        <v>-1</v>
      </c>
      <c r="F817" s="438" t="str">
        <f t="shared" si="37"/>
        <v>是</v>
      </c>
      <c r="G817" s="282" t="str">
        <f t="shared" si="38"/>
        <v>项</v>
      </c>
      <c r="H817" s="149"/>
      <c r="I817" s="275"/>
    </row>
    <row r="818" s="147" customFormat="1" ht="36" customHeight="1" spans="1:9">
      <c r="A818" s="442">
        <v>2120104</v>
      </c>
      <c r="B818" s="443" t="s">
        <v>686</v>
      </c>
      <c r="C818" s="369">
        <f>VLOOKUP(A818,'[3]02-1'!$A$1:$G$1271,4,FALSE)</f>
        <v>1029</v>
      </c>
      <c r="D818" s="369">
        <v>1208</v>
      </c>
      <c r="E818" s="444">
        <f t="shared" si="36"/>
        <v>0.174</v>
      </c>
      <c r="F818" s="438" t="str">
        <f t="shared" si="37"/>
        <v>是</v>
      </c>
      <c r="G818" s="282" t="str">
        <f t="shared" si="38"/>
        <v>项</v>
      </c>
      <c r="H818" s="149"/>
      <c r="I818" s="275"/>
    </row>
    <row r="819" s="147" customFormat="1" ht="36" hidden="1" customHeight="1" spans="1:9">
      <c r="A819" s="442">
        <v>2120105</v>
      </c>
      <c r="B819" s="443" t="s">
        <v>687</v>
      </c>
      <c r="C819" s="369">
        <f>VLOOKUP(A819,'[3]02-1'!$A$1:$G$1271,4,FALSE)</f>
        <v>0</v>
      </c>
      <c r="D819" s="369"/>
      <c r="E819" s="444" t="str">
        <f t="shared" si="36"/>
        <v/>
      </c>
      <c r="F819" s="438" t="str">
        <f t="shared" si="37"/>
        <v>否</v>
      </c>
      <c r="G819" s="282" t="str">
        <f t="shared" si="38"/>
        <v>项</v>
      </c>
      <c r="H819" s="149"/>
      <c r="I819" s="275"/>
    </row>
    <row r="820" s="147" customFormat="1" ht="36" customHeight="1" spans="1:9">
      <c r="A820" s="442">
        <v>2120106</v>
      </c>
      <c r="B820" s="443" t="s">
        <v>688</v>
      </c>
      <c r="C820" s="369">
        <f>VLOOKUP(A820,'[3]02-1'!$A$1:$G$1271,4,FALSE)</f>
        <v>21</v>
      </c>
      <c r="D820" s="369">
        <v>25</v>
      </c>
      <c r="E820" s="444">
        <f t="shared" si="36"/>
        <v>0.19</v>
      </c>
      <c r="F820" s="438" t="str">
        <f t="shared" si="37"/>
        <v>是</v>
      </c>
      <c r="G820" s="282" t="str">
        <f t="shared" si="38"/>
        <v>项</v>
      </c>
      <c r="H820" s="149"/>
      <c r="I820" s="275"/>
    </row>
    <row r="821" s="147" customFormat="1" ht="36" hidden="1" customHeight="1" spans="1:9">
      <c r="A821" s="442">
        <v>2120107</v>
      </c>
      <c r="B821" s="443" t="s">
        <v>689</v>
      </c>
      <c r="C821" s="369">
        <f>VLOOKUP(A821,'[3]02-1'!$A$1:$G$1271,4,FALSE)</f>
        <v>0</v>
      </c>
      <c r="D821" s="369"/>
      <c r="E821" s="444" t="str">
        <f t="shared" si="36"/>
        <v/>
      </c>
      <c r="F821" s="438" t="str">
        <f t="shared" si="37"/>
        <v>否</v>
      </c>
      <c r="G821" s="282" t="str">
        <f t="shared" si="38"/>
        <v>项</v>
      </c>
      <c r="H821" s="149"/>
      <c r="I821" s="275"/>
    </row>
    <row r="822" s="147" customFormat="1" ht="36" hidden="1" customHeight="1" spans="1:9">
      <c r="A822" s="442">
        <v>2120109</v>
      </c>
      <c r="B822" s="443" t="s">
        <v>690</v>
      </c>
      <c r="C822" s="369">
        <f>VLOOKUP(A822,'[3]02-1'!$A$1:$G$1271,4,FALSE)</f>
        <v>0</v>
      </c>
      <c r="D822" s="369"/>
      <c r="E822" s="444" t="str">
        <f t="shared" si="36"/>
        <v/>
      </c>
      <c r="F822" s="438" t="str">
        <f t="shared" si="37"/>
        <v>否</v>
      </c>
      <c r="G822" s="282" t="str">
        <f t="shared" si="38"/>
        <v>项</v>
      </c>
      <c r="H822" s="149"/>
      <c r="I822" s="275"/>
    </row>
    <row r="823" s="147" customFormat="1" ht="36" hidden="1" customHeight="1" spans="1:9">
      <c r="A823" s="442">
        <v>2120110</v>
      </c>
      <c r="B823" s="443" t="s">
        <v>691</v>
      </c>
      <c r="C823" s="369">
        <f>VLOOKUP(A823,'[3]02-1'!$A$1:$G$1271,4,FALSE)</f>
        <v>0</v>
      </c>
      <c r="D823" s="369"/>
      <c r="E823" s="444" t="str">
        <f t="shared" si="36"/>
        <v/>
      </c>
      <c r="F823" s="438" t="str">
        <f t="shared" si="37"/>
        <v>否</v>
      </c>
      <c r="G823" s="282" t="str">
        <f t="shared" si="38"/>
        <v>项</v>
      </c>
      <c r="H823" s="149"/>
      <c r="I823" s="275"/>
    </row>
    <row r="824" s="147" customFormat="1" ht="36" customHeight="1" spans="1:9">
      <c r="A824" s="442">
        <v>2120199</v>
      </c>
      <c r="B824" s="443" t="s">
        <v>692</v>
      </c>
      <c r="C824" s="369">
        <f>VLOOKUP(A824,'[3]02-1'!$A$1:$G$1271,4,FALSE)</f>
        <v>5472</v>
      </c>
      <c r="D824" s="369">
        <v>3965</v>
      </c>
      <c r="E824" s="444">
        <f t="shared" si="36"/>
        <v>-0.275</v>
      </c>
      <c r="F824" s="438" t="str">
        <f t="shared" si="37"/>
        <v>是</v>
      </c>
      <c r="G824" s="282" t="str">
        <f t="shared" si="38"/>
        <v>项</v>
      </c>
      <c r="H824" s="149"/>
      <c r="I824" s="275"/>
    </row>
    <row r="825" ht="36" hidden="1" customHeight="1" spans="1:8">
      <c r="A825" s="442">
        <v>21202</v>
      </c>
      <c r="B825" s="440" t="s">
        <v>693</v>
      </c>
      <c r="C825" s="436">
        <f>C826</f>
        <v>0</v>
      </c>
      <c r="D825" s="436">
        <f>D826</f>
        <v>0</v>
      </c>
      <c r="E825" s="441" t="str">
        <f t="shared" si="36"/>
        <v/>
      </c>
      <c r="F825" s="438" t="str">
        <f t="shared" si="37"/>
        <v>否</v>
      </c>
      <c r="G825" s="282" t="str">
        <f t="shared" si="38"/>
        <v>款</v>
      </c>
      <c r="H825" s="282"/>
    </row>
    <row r="826" s="147" customFormat="1" ht="36" hidden="1" customHeight="1" spans="1:9">
      <c r="A826" s="439">
        <v>2120201</v>
      </c>
      <c r="B826" s="455" t="s">
        <v>693</v>
      </c>
      <c r="C826" s="369">
        <f>VLOOKUP(A826,'[3]02-1'!$A$1:$G$1271,4,FALSE)</f>
        <v>0</v>
      </c>
      <c r="D826" s="369"/>
      <c r="E826" s="444" t="str">
        <f t="shared" si="36"/>
        <v/>
      </c>
      <c r="F826" s="438" t="str">
        <f t="shared" si="37"/>
        <v>否</v>
      </c>
      <c r="G826" s="282" t="str">
        <f t="shared" si="38"/>
        <v>项</v>
      </c>
      <c r="H826" s="149"/>
      <c r="I826" s="275"/>
    </row>
    <row r="827" ht="36" customHeight="1" spans="1:8">
      <c r="A827" s="442">
        <v>21203</v>
      </c>
      <c r="B827" s="440" t="s">
        <v>694</v>
      </c>
      <c r="C827" s="436">
        <f>SUM(C828:C829)</f>
        <v>2268</v>
      </c>
      <c r="D827" s="436">
        <f>SUM(D828:D829)</f>
        <v>1020</v>
      </c>
      <c r="E827" s="441">
        <f t="shared" si="36"/>
        <v>-0.55</v>
      </c>
      <c r="F827" s="438" t="str">
        <f t="shared" si="37"/>
        <v>是</v>
      </c>
      <c r="G827" s="282" t="str">
        <f t="shared" si="38"/>
        <v>款</v>
      </c>
      <c r="H827" s="282"/>
    </row>
    <row r="828" s="147" customFormat="1" ht="36" hidden="1" customHeight="1" spans="1:9">
      <c r="A828" s="442">
        <v>2120303</v>
      </c>
      <c r="B828" s="443" t="s">
        <v>695</v>
      </c>
      <c r="C828" s="369">
        <f>VLOOKUP(A828,'[3]02-1'!$A$1:$G$1271,4,FALSE)</f>
        <v>0</v>
      </c>
      <c r="D828" s="369"/>
      <c r="E828" s="444" t="str">
        <f t="shared" si="36"/>
        <v/>
      </c>
      <c r="F828" s="438" t="str">
        <f t="shared" si="37"/>
        <v>否</v>
      </c>
      <c r="G828" s="282" t="str">
        <f t="shared" si="38"/>
        <v>项</v>
      </c>
      <c r="H828" s="149"/>
      <c r="I828" s="275"/>
    </row>
    <row r="829" s="147" customFormat="1" ht="36" customHeight="1" spans="1:9">
      <c r="A829" s="442">
        <v>2120399</v>
      </c>
      <c r="B829" s="443" t="s">
        <v>696</v>
      </c>
      <c r="C829" s="369">
        <f>VLOOKUP(A829,'[3]02-1'!$A$1:$G$1271,4,FALSE)</f>
        <v>2268</v>
      </c>
      <c r="D829" s="369">
        <v>1020</v>
      </c>
      <c r="E829" s="444">
        <f t="shared" si="36"/>
        <v>-0.55</v>
      </c>
      <c r="F829" s="438" t="str">
        <f t="shared" si="37"/>
        <v>是</v>
      </c>
      <c r="G829" s="282" t="str">
        <f t="shared" si="38"/>
        <v>项</v>
      </c>
      <c r="H829" s="149"/>
      <c r="I829" s="275"/>
    </row>
    <row r="830" ht="36" customHeight="1" spans="1:8">
      <c r="A830" s="442">
        <v>21205</v>
      </c>
      <c r="B830" s="440" t="s">
        <v>697</v>
      </c>
      <c r="C830" s="436">
        <f t="shared" ref="C830:C834" si="39">C831</f>
        <v>21215</v>
      </c>
      <c r="D830" s="436">
        <f t="shared" ref="D830:D834" si="40">D831</f>
        <v>13250</v>
      </c>
      <c r="E830" s="441">
        <f t="shared" si="36"/>
        <v>-0.375</v>
      </c>
      <c r="F830" s="438" t="str">
        <f t="shared" si="37"/>
        <v>是</v>
      </c>
      <c r="G830" s="282" t="str">
        <f t="shared" si="38"/>
        <v>款</v>
      </c>
      <c r="H830" s="282"/>
    </row>
    <row r="831" s="147" customFormat="1" ht="36" customHeight="1" spans="1:9">
      <c r="A831" s="439">
        <v>2120501</v>
      </c>
      <c r="B831" s="455" t="s">
        <v>697</v>
      </c>
      <c r="C831" s="369">
        <f>VLOOKUP(A831,'[3]02-1'!$A$1:$G$1271,4,FALSE)</f>
        <v>21215</v>
      </c>
      <c r="D831" s="369">
        <v>13250</v>
      </c>
      <c r="E831" s="444">
        <f t="shared" si="36"/>
        <v>-0.375</v>
      </c>
      <c r="F831" s="438" t="str">
        <f t="shared" si="37"/>
        <v>是</v>
      </c>
      <c r="G831" s="282" t="str">
        <f t="shared" si="38"/>
        <v>项</v>
      </c>
      <c r="H831" s="149"/>
      <c r="I831" s="275"/>
    </row>
    <row r="832" ht="36" customHeight="1" spans="1:8">
      <c r="A832" s="442">
        <v>21206</v>
      </c>
      <c r="B832" s="440" t="s">
        <v>698</v>
      </c>
      <c r="C832" s="436">
        <f t="shared" si="39"/>
        <v>30</v>
      </c>
      <c r="D832" s="436">
        <f t="shared" si="40"/>
        <v>83</v>
      </c>
      <c r="E832" s="441">
        <f t="shared" si="36"/>
        <v>1.767</v>
      </c>
      <c r="F832" s="438" t="str">
        <f t="shared" si="37"/>
        <v>是</v>
      </c>
      <c r="G832" s="282" t="str">
        <f t="shared" si="38"/>
        <v>款</v>
      </c>
      <c r="H832" s="282"/>
    </row>
    <row r="833" s="147" customFormat="1" ht="36" customHeight="1" spans="1:9">
      <c r="A833" s="439">
        <v>2120601</v>
      </c>
      <c r="B833" s="455" t="s">
        <v>698</v>
      </c>
      <c r="C833" s="369">
        <f>VLOOKUP(A833,'[3]02-1'!$A$1:$G$1271,4,FALSE)</f>
        <v>30</v>
      </c>
      <c r="D833" s="369">
        <v>83</v>
      </c>
      <c r="E833" s="444">
        <f t="shared" si="36"/>
        <v>1.767</v>
      </c>
      <c r="F833" s="438" t="str">
        <f t="shared" si="37"/>
        <v>是</v>
      </c>
      <c r="G833" s="282" t="str">
        <f t="shared" si="38"/>
        <v>项</v>
      </c>
      <c r="H833" s="149"/>
      <c r="I833" s="275"/>
    </row>
    <row r="834" ht="36" customHeight="1" spans="1:8">
      <c r="A834" s="442">
        <v>21299</v>
      </c>
      <c r="B834" s="440" t="s">
        <v>699</v>
      </c>
      <c r="C834" s="436">
        <f t="shared" si="39"/>
        <v>1350</v>
      </c>
      <c r="D834" s="436">
        <f t="shared" si="40"/>
        <v>470</v>
      </c>
      <c r="E834" s="441">
        <f t="shared" si="36"/>
        <v>-0.652</v>
      </c>
      <c r="F834" s="438" t="str">
        <f t="shared" si="37"/>
        <v>是</v>
      </c>
      <c r="G834" s="282" t="str">
        <f t="shared" si="38"/>
        <v>款</v>
      </c>
      <c r="H834" s="282"/>
    </row>
    <row r="835" s="147" customFormat="1" ht="36" customHeight="1" spans="1:9">
      <c r="A835" s="439">
        <v>2129999</v>
      </c>
      <c r="B835" s="455" t="s">
        <v>699</v>
      </c>
      <c r="C835" s="369">
        <f>VLOOKUP(A835,'[3]02-1'!$A$1:$G$1271,4,FALSE)</f>
        <v>1350</v>
      </c>
      <c r="D835" s="369">
        <v>470</v>
      </c>
      <c r="E835" s="444">
        <f t="shared" si="36"/>
        <v>-0.652</v>
      </c>
      <c r="F835" s="438" t="str">
        <f t="shared" si="37"/>
        <v>是</v>
      </c>
      <c r="G835" s="282" t="str">
        <f t="shared" si="38"/>
        <v>项</v>
      </c>
      <c r="H835" s="149"/>
      <c r="I835" s="275"/>
    </row>
    <row r="836" ht="36" customHeight="1" spans="1:8">
      <c r="A836" s="449">
        <v>213</v>
      </c>
      <c r="B836" s="208" t="s">
        <v>69</v>
      </c>
      <c r="C836" s="436">
        <f>SUM(C837,C863,C886,C914,C925,C932,C938,C941,)</f>
        <v>21888</v>
      </c>
      <c r="D836" s="436">
        <f>SUM(D837,D863,D886,D914,D925,D932,D938,D941,)-1</f>
        <v>21387</v>
      </c>
      <c r="E836" s="441">
        <f t="shared" ref="E836:E899" si="41">IFERROR(D836/C836-1,"")</f>
        <v>-0.023</v>
      </c>
      <c r="F836" s="438" t="str">
        <f t="shared" ref="F836:F899" si="42">IF(LEN(A836)=3,"是",IF(B836&lt;&gt;"",IF(SUM(C836:D836)&lt;&gt;0,"是","否"),"是"))</f>
        <v>是</v>
      </c>
      <c r="G836" s="282" t="str">
        <f t="shared" ref="G836:G899" si="43">IF(LEN(A836)=3,"类",IF(LEN(A836)=5,"款","项"))</f>
        <v>类</v>
      </c>
      <c r="H836" s="282"/>
    </row>
    <row r="837" ht="36" customHeight="1" spans="1:8">
      <c r="A837" s="442">
        <v>21301</v>
      </c>
      <c r="B837" s="440" t="s">
        <v>700</v>
      </c>
      <c r="C837" s="436">
        <f>SUM(C838:C862)</f>
        <v>5548</v>
      </c>
      <c r="D837" s="436">
        <f>SUM(D838:D862)</f>
        <v>5200</v>
      </c>
      <c r="E837" s="441">
        <f t="shared" si="41"/>
        <v>-0.063</v>
      </c>
      <c r="F837" s="438" t="str">
        <f t="shared" si="42"/>
        <v>是</v>
      </c>
      <c r="G837" s="282" t="str">
        <f t="shared" si="43"/>
        <v>款</v>
      </c>
      <c r="H837" s="282"/>
    </row>
    <row r="838" s="147" customFormat="1" ht="36" customHeight="1" spans="1:9">
      <c r="A838" s="442">
        <v>2130101</v>
      </c>
      <c r="B838" s="443" t="s">
        <v>114</v>
      </c>
      <c r="C838" s="369">
        <f>VLOOKUP(A838,'[3]02-1'!$A$1:$G$1271,4,FALSE)</f>
        <v>363</v>
      </c>
      <c r="D838" s="369">
        <v>594</v>
      </c>
      <c r="E838" s="444">
        <f t="shared" si="41"/>
        <v>0.636</v>
      </c>
      <c r="F838" s="438" t="str">
        <f t="shared" si="42"/>
        <v>是</v>
      </c>
      <c r="G838" s="282" t="str">
        <f t="shared" si="43"/>
        <v>项</v>
      </c>
      <c r="H838" s="149"/>
      <c r="I838" s="275"/>
    </row>
    <row r="839" s="147" customFormat="1" ht="36" hidden="1" customHeight="1" spans="1:9">
      <c r="A839" s="442">
        <v>2130102</v>
      </c>
      <c r="B839" s="443" t="s">
        <v>115</v>
      </c>
      <c r="C839" s="369">
        <f>VLOOKUP(A839,'[3]02-1'!$A$1:$G$1271,4,FALSE)</f>
        <v>0</v>
      </c>
      <c r="D839" s="369"/>
      <c r="E839" s="444" t="str">
        <f t="shared" si="41"/>
        <v/>
      </c>
      <c r="F839" s="438" t="str">
        <f t="shared" si="42"/>
        <v>否</v>
      </c>
      <c r="G839" s="282" t="str">
        <f t="shared" si="43"/>
        <v>项</v>
      </c>
      <c r="H839" s="149"/>
      <c r="I839" s="275"/>
    </row>
    <row r="840" s="147" customFormat="1" ht="36" hidden="1" customHeight="1" spans="1:9">
      <c r="A840" s="442">
        <v>2130103</v>
      </c>
      <c r="B840" s="443" t="s">
        <v>116</v>
      </c>
      <c r="C840" s="369">
        <f>VLOOKUP(A840,'[3]02-1'!$A$1:$G$1271,4,FALSE)</f>
        <v>0</v>
      </c>
      <c r="D840" s="369"/>
      <c r="E840" s="444" t="str">
        <f t="shared" si="41"/>
        <v/>
      </c>
      <c r="F840" s="438" t="str">
        <f t="shared" si="42"/>
        <v>否</v>
      </c>
      <c r="G840" s="282" t="str">
        <f t="shared" si="43"/>
        <v>项</v>
      </c>
      <c r="H840" s="149"/>
      <c r="I840" s="275"/>
    </row>
    <row r="841" s="147" customFormat="1" ht="36" customHeight="1" spans="1:9">
      <c r="A841" s="442">
        <v>2130104</v>
      </c>
      <c r="B841" s="443" t="s">
        <v>123</v>
      </c>
      <c r="C841" s="369">
        <f>VLOOKUP(A841,'[3]02-1'!$A$1:$G$1271,4,FALSE)</f>
        <v>4270</v>
      </c>
      <c r="D841" s="369">
        <v>3731</v>
      </c>
      <c r="E841" s="444">
        <f t="shared" si="41"/>
        <v>-0.126</v>
      </c>
      <c r="F841" s="438" t="str">
        <f t="shared" si="42"/>
        <v>是</v>
      </c>
      <c r="G841" s="282" t="str">
        <f t="shared" si="43"/>
        <v>项</v>
      </c>
      <c r="H841" s="149"/>
      <c r="I841" s="275"/>
    </row>
    <row r="842" s="147" customFormat="1" ht="36" hidden="1" customHeight="1" spans="1:9">
      <c r="A842" s="442">
        <v>2130105</v>
      </c>
      <c r="B842" s="443" t="s">
        <v>701</v>
      </c>
      <c r="C842" s="369">
        <f>VLOOKUP(A842,'[3]02-1'!$A$1:$G$1271,4,FALSE)</f>
        <v>0</v>
      </c>
      <c r="D842" s="369"/>
      <c r="E842" s="444" t="str">
        <f t="shared" si="41"/>
        <v/>
      </c>
      <c r="F842" s="438" t="str">
        <f t="shared" si="42"/>
        <v>否</v>
      </c>
      <c r="G842" s="282" t="str">
        <f t="shared" si="43"/>
        <v>项</v>
      </c>
      <c r="H842" s="149"/>
      <c r="I842" s="275"/>
    </row>
    <row r="843" s="147" customFormat="1" ht="36" customHeight="1" spans="1:9">
      <c r="A843" s="442">
        <v>2130106</v>
      </c>
      <c r="B843" s="443" t="s">
        <v>702</v>
      </c>
      <c r="C843" s="369">
        <f>VLOOKUP(A843,'[3]02-1'!$A$1:$G$1271,4,FALSE)</f>
        <v>69</v>
      </c>
      <c r="D843" s="369">
        <v>2</v>
      </c>
      <c r="E843" s="444">
        <f t="shared" si="41"/>
        <v>-0.971</v>
      </c>
      <c r="F843" s="438" t="str">
        <f t="shared" si="42"/>
        <v>是</v>
      </c>
      <c r="G843" s="282" t="str">
        <f t="shared" si="43"/>
        <v>项</v>
      </c>
      <c r="H843" s="149"/>
      <c r="I843" s="275"/>
    </row>
    <row r="844" s="147" customFormat="1" ht="36" customHeight="1" spans="1:9">
      <c r="A844" s="442">
        <v>2130108</v>
      </c>
      <c r="B844" s="443" t="s">
        <v>703</v>
      </c>
      <c r="C844" s="369">
        <f>VLOOKUP(A844,'[3]02-1'!$A$1:$G$1271,4,FALSE)</f>
        <v>217</v>
      </c>
      <c r="D844" s="369">
        <v>183</v>
      </c>
      <c r="E844" s="444">
        <f t="shared" si="41"/>
        <v>-0.157</v>
      </c>
      <c r="F844" s="438" t="str">
        <f t="shared" si="42"/>
        <v>是</v>
      </c>
      <c r="G844" s="282" t="str">
        <f t="shared" si="43"/>
        <v>项</v>
      </c>
      <c r="H844" s="149"/>
      <c r="I844" s="275"/>
    </row>
    <row r="845" s="147" customFormat="1" ht="36" customHeight="1" spans="1:9">
      <c r="A845" s="442">
        <v>2130109</v>
      </c>
      <c r="B845" s="443" t="s">
        <v>704</v>
      </c>
      <c r="C845" s="369">
        <f>VLOOKUP(A845,'[3]02-1'!$A$1:$G$1271,4,FALSE)</f>
        <v>54</v>
      </c>
      <c r="D845" s="369">
        <v>29</v>
      </c>
      <c r="E845" s="444">
        <f t="shared" si="41"/>
        <v>-0.463</v>
      </c>
      <c r="F845" s="438" t="str">
        <f t="shared" si="42"/>
        <v>是</v>
      </c>
      <c r="G845" s="282" t="str">
        <f t="shared" si="43"/>
        <v>项</v>
      </c>
      <c r="H845" s="149"/>
      <c r="I845" s="275"/>
    </row>
    <row r="846" s="147" customFormat="1" ht="36" customHeight="1" spans="1:9">
      <c r="A846" s="442">
        <v>2130110</v>
      </c>
      <c r="B846" s="443" t="s">
        <v>705</v>
      </c>
      <c r="C846" s="369">
        <f>VLOOKUP(A846,'[3]02-1'!$A$1:$G$1271,4,FALSE)</f>
        <v>23</v>
      </c>
      <c r="D846" s="369">
        <v>1</v>
      </c>
      <c r="E846" s="444">
        <f t="shared" si="41"/>
        <v>-0.957</v>
      </c>
      <c r="F846" s="438" t="str">
        <f t="shared" si="42"/>
        <v>是</v>
      </c>
      <c r="G846" s="282" t="str">
        <f t="shared" si="43"/>
        <v>项</v>
      </c>
      <c r="H846" s="149"/>
      <c r="I846" s="275"/>
    </row>
    <row r="847" s="147" customFormat="1" ht="36" hidden="1" customHeight="1" spans="1:9">
      <c r="A847" s="442">
        <v>2130111</v>
      </c>
      <c r="B847" s="443" t="s">
        <v>706</v>
      </c>
      <c r="C847" s="369">
        <f>VLOOKUP(A847,'[3]02-1'!$A$1:$G$1271,4,FALSE)</f>
        <v>0</v>
      </c>
      <c r="D847" s="369"/>
      <c r="E847" s="444" t="str">
        <f t="shared" si="41"/>
        <v/>
      </c>
      <c r="F847" s="438" t="str">
        <f t="shared" si="42"/>
        <v>否</v>
      </c>
      <c r="G847" s="282" t="str">
        <f t="shared" si="43"/>
        <v>项</v>
      </c>
      <c r="H847" s="149"/>
      <c r="I847" s="275"/>
    </row>
    <row r="848" s="147" customFormat="1" ht="36" hidden="1" customHeight="1" spans="1:9">
      <c r="A848" s="442">
        <v>2130112</v>
      </c>
      <c r="B848" s="443" t="s">
        <v>707</v>
      </c>
      <c r="C848" s="369">
        <f>VLOOKUP(A848,'[3]02-1'!$A$1:$G$1271,4,FALSE)</f>
        <v>0</v>
      </c>
      <c r="D848" s="369"/>
      <c r="E848" s="444" t="str">
        <f t="shared" si="41"/>
        <v/>
      </c>
      <c r="F848" s="438" t="str">
        <f t="shared" si="42"/>
        <v>否</v>
      </c>
      <c r="G848" s="282" t="str">
        <f t="shared" si="43"/>
        <v>项</v>
      </c>
      <c r="H848" s="149"/>
      <c r="I848" s="275"/>
    </row>
    <row r="849" s="147" customFormat="1" ht="36" hidden="1" customHeight="1" spans="1:9">
      <c r="A849" s="442">
        <v>2130114</v>
      </c>
      <c r="B849" s="443" t="s">
        <v>708</v>
      </c>
      <c r="C849" s="369">
        <f>VLOOKUP(A849,'[3]02-1'!$A$1:$G$1271,4,FALSE)</f>
        <v>0</v>
      </c>
      <c r="D849" s="369"/>
      <c r="E849" s="444" t="str">
        <f t="shared" si="41"/>
        <v/>
      </c>
      <c r="F849" s="438" t="str">
        <f t="shared" si="42"/>
        <v>否</v>
      </c>
      <c r="G849" s="282" t="str">
        <f t="shared" si="43"/>
        <v>项</v>
      </c>
      <c r="H849" s="149"/>
      <c r="I849" s="275"/>
    </row>
    <row r="850" s="147" customFormat="1" ht="36" customHeight="1" spans="1:9">
      <c r="A850" s="442">
        <v>2130119</v>
      </c>
      <c r="B850" s="443" t="s">
        <v>709</v>
      </c>
      <c r="C850" s="369">
        <f>VLOOKUP(A850,'[3]02-1'!$A$1:$G$1271,4,FALSE)</f>
        <v>5</v>
      </c>
      <c r="D850" s="369">
        <v>5</v>
      </c>
      <c r="E850" s="444">
        <f t="shared" si="41"/>
        <v>0</v>
      </c>
      <c r="F850" s="438" t="str">
        <f t="shared" si="42"/>
        <v>是</v>
      </c>
      <c r="G850" s="282" t="str">
        <f t="shared" si="43"/>
        <v>项</v>
      </c>
      <c r="H850" s="149"/>
      <c r="I850" s="275"/>
    </row>
    <row r="851" s="147" customFormat="1" ht="36" customHeight="1" spans="1:9">
      <c r="A851" s="442">
        <v>2130120</v>
      </c>
      <c r="B851" s="443" t="s">
        <v>710</v>
      </c>
      <c r="C851" s="369">
        <f>VLOOKUP(A851,'[3]02-1'!$A$1:$G$1271,4,FALSE)</f>
        <v>60</v>
      </c>
      <c r="D851" s="369">
        <v>60</v>
      </c>
      <c r="E851" s="444">
        <f t="shared" si="41"/>
        <v>0</v>
      </c>
      <c r="F851" s="438" t="str">
        <f t="shared" si="42"/>
        <v>是</v>
      </c>
      <c r="G851" s="282" t="str">
        <f t="shared" si="43"/>
        <v>项</v>
      </c>
      <c r="H851" s="149"/>
      <c r="I851" s="275"/>
    </row>
    <row r="852" s="147" customFormat="1" ht="36" hidden="1" customHeight="1" spans="1:9">
      <c r="A852" s="442">
        <v>2130121</v>
      </c>
      <c r="B852" s="443" t="s">
        <v>711</v>
      </c>
      <c r="C852" s="369">
        <f>VLOOKUP(A852,'[3]02-1'!$A$1:$G$1271,4,FALSE)</f>
        <v>0</v>
      </c>
      <c r="D852" s="369"/>
      <c r="E852" s="444" t="str">
        <f t="shared" si="41"/>
        <v/>
      </c>
      <c r="F852" s="438" t="str">
        <f t="shared" si="42"/>
        <v>否</v>
      </c>
      <c r="G852" s="282" t="str">
        <f t="shared" si="43"/>
        <v>项</v>
      </c>
      <c r="H852" s="149"/>
      <c r="I852" s="275"/>
    </row>
    <row r="853" s="147" customFormat="1" ht="36" customHeight="1" spans="1:9">
      <c r="A853" s="442">
        <v>2130122</v>
      </c>
      <c r="B853" s="443" t="s">
        <v>712</v>
      </c>
      <c r="C853" s="369">
        <f>VLOOKUP(A853,'[3]02-1'!$A$1:$G$1271,4,FALSE)</f>
        <v>380</v>
      </c>
      <c r="D853" s="369">
        <v>144</v>
      </c>
      <c r="E853" s="444">
        <f t="shared" si="41"/>
        <v>-0.621</v>
      </c>
      <c r="F853" s="438" t="str">
        <f t="shared" si="42"/>
        <v>是</v>
      </c>
      <c r="G853" s="282" t="str">
        <f t="shared" si="43"/>
        <v>项</v>
      </c>
      <c r="H853" s="149"/>
      <c r="I853" s="275"/>
    </row>
    <row r="854" s="147" customFormat="1" ht="36" customHeight="1" spans="1:9">
      <c r="A854" s="442">
        <v>2130124</v>
      </c>
      <c r="B854" s="443" t="s">
        <v>713</v>
      </c>
      <c r="C854" s="369">
        <f>VLOOKUP(A854,'[3]02-1'!$A$1:$G$1271,4,FALSE)</f>
        <v>1</v>
      </c>
      <c r="D854" s="369">
        <v>436</v>
      </c>
      <c r="E854" s="444">
        <f t="shared" si="41"/>
        <v>435</v>
      </c>
      <c r="F854" s="438" t="str">
        <f t="shared" si="42"/>
        <v>是</v>
      </c>
      <c r="G854" s="282" t="str">
        <f t="shared" si="43"/>
        <v>项</v>
      </c>
      <c r="H854" s="149"/>
      <c r="I854" s="275"/>
    </row>
    <row r="855" s="147" customFormat="1" ht="36" hidden="1" customHeight="1" spans="1:9">
      <c r="A855" s="442">
        <v>2130125</v>
      </c>
      <c r="B855" s="443" t="s">
        <v>714</v>
      </c>
      <c r="C855" s="369">
        <f>VLOOKUP(A855,'[3]02-1'!$A$1:$G$1271,4,FALSE)</f>
        <v>0</v>
      </c>
      <c r="D855" s="369"/>
      <c r="E855" s="444" t="str">
        <f t="shared" si="41"/>
        <v/>
      </c>
      <c r="F855" s="438" t="str">
        <f t="shared" si="42"/>
        <v>否</v>
      </c>
      <c r="G855" s="282" t="str">
        <f t="shared" si="43"/>
        <v>项</v>
      </c>
      <c r="H855" s="149"/>
      <c r="I855" s="275"/>
    </row>
    <row r="856" s="147" customFormat="1" ht="36" hidden="1" customHeight="1" spans="1:9">
      <c r="A856" s="442">
        <v>2130126</v>
      </c>
      <c r="B856" s="443" t="s">
        <v>715</v>
      </c>
      <c r="C856" s="369">
        <f>VLOOKUP(A856,'[3]02-1'!$A$1:$G$1271,4,FALSE)</f>
        <v>0</v>
      </c>
      <c r="D856" s="369"/>
      <c r="E856" s="444" t="str">
        <f t="shared" si="41"/>
        <v/>
      </c>
      <c r="F856" s="438" t="str">
        <f t="shared" si="42"/>
        <v>否</v>
      </c>
      <c r="G856" s="282" t="str">
        <f t="shared" si="43"/>
        <v>项</v>
      </c>
      <c r="H856" s="149"/>
      <c r="I856" s="275"/>
    </row>
    <row r="857" s="147" customFormat="1" ht="36" hidden="1" customHeight="1" spans="1:9">
      <c r="A857" s="442">
        <v>2130135</v>
      </c>
      <c r="B857" s="443" t="s">
        <v>716</v>
      </c>
      <c r="C857" s="369">
        <f>VLOOKUP(A857,'[3]02-1'!$A$1:$G$1271,4,FALSE)</f>
        <v>0</v>
      </c>
      <c r="D857" s="369"/>
      <c r="E857" s="444" t="str">
        <f t="shared" si="41"/>
        <v/>
      </c>
      <c r="F857" s="438" t="str">
        <f t="shared" si="42"/>
        <v>否</v>
      </c>
      <c r="G857" s="282" t="str">
        <f t="shared" si="43"/>
        <v>项</v>
      </c>
      <c r="H857" s="149"/>
      <c r="I857" s="275"/>
    </row>
    <row r="858" s="147" customFormat="1" ht="36" hidden="1" customHeight="1" spans="1:9">
      <c r="A858" s="442">
        <v>2130142</v>
      </c>
      <c r="B858" s="443" t="s">
        <v>717</v>
      </c>
      <c r="C858" s="369">
        <f>VLOOKUP(A858,'[3]02-1'!$A$1:$G$1271,4,FALSE)</f>
        <v>0</v>
      </c>
      <c r="D858" s="369"/>
      <c r="E858" s="444" t="str">
        <f t="shared" si="41"/>
        <v/>
      </c>
      <c r="F858" s="438" t="str">
        <f t="shared" si="42"/>
        <v>否</v>
      </c>
      <c r="G858" s="282" t="str">
        <f t="shared" si="43"/>
        <v>项</v>
      </c>
      <c r="H858" s="149"/>
      <c r="I858" s="275"/>
    </row>
    <row r="859" s="147" customFormat="1" ht="36" hidden="1" customHeight="1" spans="1:9">
      <c r="A859" s="442">
        <v>2130148</v>
      </c>
      <c r="B859" s="443" t="s">
        <v>718</v>
      </c>
      <c r="C859" s="369">
        <f>VLOOKUP(A859,'[3]02-1'!$A$1:$G$1271,4,FALSE)</f>
        <v>0</v>
      </c>
      <c r="D859" s="369"/>
      <c r="E859" s="444" t="str">
        <f t="shared" si="41"/>
        <v/>
      </c>
      <c r="F859" s="438" t="str">
        <f t="shared" si="42"/>
        <v>否</v>
      </c>
      <c r="G859" s="282" t="str">
        <f t="shared" si="43"/>
        <v>项</v>
      </c>
      <c r="H859" s="149"/>
      <c r="I859" s="275"/>
    </row>
    <row r="860" s="147" customFormat="1" ht="36" hidden="1" customHeight="1" spans="1:9">
      <c r="A860" s="442">
        <v>2130152</v>
      </c>
      <c r="B860" s="443" t="s">
        <v>719</v>
      </c>
      <c r="C860" s="369">
        <f>VLOOKUP(A860,'[3]02-1'!$A$1:$G$1271,4,FALSE)</f>
        <v>0</v>
      </c>
      <c r="D860" s="369"/>
      <c r="E860" s="444" t="str">
        <f t="shared" si="41"/>
        <v/>
      </c>
      <c r="F860" s="438" t="str">
        <f t="shared" si="42"/>
        <v>否</v>
      </c>
      <c r="G860" s="282" t="str">
        <f t="shared" si="43"/>
        <v>项</v>
      </c>
      <c r="H860" s="149"/>
      <c r="I860" s="275"/>
    </row>
    <row r="861" s="147" customFormat="1" ht="36" customHeight="1" spans="1:9">
      <c r="A861" s="442">
        <v>2130153</v>
      </c>
      <c r="B861" s="443" t="s">
        <v>720</v>
      </c>
      <c r="C861" s="369">
        <f>VLOOKUP(A861,'[3]02-1'!$A$1:$G$1271,4,FALSE)</f>
        <v>106</v>
      </c>
      <c r="D861" s="369">
        <v>15</v>
      </c>
      <c r="E861" s="444">
        <f t="shared" si="41"/>
        <v>-0.858</v>
      </c>
      <c r="F861" s="438" t="str">
        <f t="shared" si="42"/>
        <v>是</v>
      </c>
      <c r="G861" s="282" t="str">
        <f t="shared" si="43"/>
        <v>项</v>
      </c>
      <c r="H861" s="149"/>
      <c r="I861" s="275"/>
    </row>
    <row r="862" s="147" customFormat="1" ht="36" hidden="1" customHeight="1" spans="1:9">
      <c r="A862" s="442">
        <v>2130199</v>
      </c>
      <c r="B862" s="443" t="s">
        <v>721</v>
      </c>
      <c r="C862" s="369">
        <f>VLOOKUP(A862,'[3]02-1'!$A$1:$G$1271,4,FALSE)</f>
        <v>0</v>
      </c>
      <c r="D862" s="369"/>
      <c r="E862" s="444" t="str">
        <f t="shared" si="41"/>
        <v/>
      </c>
      <c r="F862" s="438" t="str">
        <f t="shared" si="42"/>
        <v>否</v>
      </c>
      <c r="G862" s="282" t="str">
        <f t="shared" si="43"/>
        <v>项</v>
      </c>
      <c r="H862" s="149"/>
      <c r="I862" s="275"/>
    </row>
    <row r="863" ht="36" customHeight="1" spans="1:8">
      <c r="A863" s="442">
        <v>21302</v>
      </c>
      <c r="B863" s="440" t="s">
        <v>722</v>
      </c>
      <c r="C863" s="436">
        <f>SUM(C864:C885)</f>
        <v>1933</v>
      </c>
      <c r="D863" s="436">
        <f>SUM(D864:D885)</f>
        <v>2466</v>
      </c>
      <c r="E863" s="441">
        <f t="shared" si="41"/>
        <v>0.276</v>
      </c>
      <c r="F863" s="438" t="str">
        <f t="shared" si="42"/>
        <v>是</v>
      </c>
      <c r="G863" s="282" t="str">
        <f t="shared" si="43"/>
        <v>款</v>
      </c>
      <c r="H863" s="282"/>
    </row>
    <row r="864" s="147" customFormat="1" ht="36" customHeight="1" spans="1:9">
      <c r="A864" s="442">
        <v>2130201</v>
      </c>
      <c r="B864" s="443" t="s">
        <v>114</v>
      </c>
      <c r="C864" s="369">
        <f>VLOOKUP(A864,'[3]02-1'!$A$1:$G$1271,4,FALSE)</f>
        <v>224</v>
      </c>
      <c r="D864" s="369">
        <v>287</v>
      </c>
      <c r="E864" s="444">
        <f t="shared" si="41"/>
        <v>0.281</v>
      </c>
      <c r="F864" s="438" t="str">
        <f t="shared" si="42"/>
        <v>是</v>
      </c>
      <c r="G864" s="282" t="str">
        <f t="shared" si="43"/>
        <v>项</v>
      </c>
      <c r="H864" s="149"/>
      <c r="I864" s="275"/>
    </row>
    <row r="865" s="147" customFormat="1" ht="36" customHeight="1" spans="1:9">
      <c r="A865" s="442">
        <v>2130202</v>
      </c>
      <c r="B865" s="443" t="s">
        <v>115</v>
      </c>
      <c r="C865" s="369">
        <f>VLOOKUP(A865,'[3]02-1'!$A$1:$G$1271,4,FALSE)</f>
        <v>7</v>
      </c>
      <c r="D865" s="369"/>
      <c r="E865" s="444">
        <f t="shared" si="41"/>
        <v>-1</v>
      </c>
      <c r="F865" s="438" t="str">
        <f t="shared" si="42"/>
        <v>是</v>
      </c>
      <c r="G865" s="282" t="str">
        <f t="shared" si="43"/>
        <v>项</v>
      </c>
      <c r="H865" s="149"/>
      <c r="I865" s="275"/>
    </row>
    <row r="866" s="147" customFormat="1" ht="36" customHeight="1" spans="1:9">
      <c r="A866" s="442">
        <v>2130203</v>
      </c>
      <c r="B866" s="443" t="s">
        <v>116</v>
      </c>
      <c r="C866" s="369">
        <f>VLOOKUP(A866,'[3]02-1'!$A$1:$G$1271,4,FALSE)</f>
        <v>0</v>
      </c>
      <c r="D866" s="369">
        <v>7</v>
      </c>
      <c r="E866" s="444" t="str">
        <f t="shared" si="41"/>
        <v/>
      </c>
      <c r="F866" s="438" t="str">
        <f t="shared" si="42"/>
        <v>是</v>
      </c>
      <c r="G866" s="282" t="str">
        <f t="shared" si="43"/>
        <v>项</v>
      </c>
      <c r="H866" s="149"/>
      <c r="I866" s="275"/>
    </row>
    <row r="867" s="147" customFormat="1" ht="36" customHeight="1" spans="1:9">
      <c r="A867" s="442">
        <v>2130204</v>
      </c>
      <c r="B867" s="443" t="s">
        <v>723</v>
      </c>
      <c r="C867" s="369">
        <f>VLOOKUP(A867,'[3]02-1'!$A$1:$G$1271,4,FALSE)</f>
        <v>784</v>
      </c>
      <c r="D867" s="369">
        <v>631</v>
      </c>
      <c r="E867" s="444">
        <f t="shared" si="41"/>
        <v>-0.195</v>
      </c>
      <c r="F867" s="438" t="str">
        <f t="shared" si="42"/>
        <v>是</v>
      </c>
      <c r="G867" s="282" t="str">
        <f t="shared" si="43"/>
        <v>项</v>
      </c>
      <c r="H867" s="149"/>
      <c r="I867" s="275"/>
    </row>
    <row r="868" s="147" customFormat="1" ht="36" customHeight="1" spans="1:9">
      <c r="A868" s="442">
        <v>2130205</v>
      </c>
      <c r="B868" s="443" t="s">
        <v>724</v>
      </c>
      <c r="C868" s="369">
        <f>VLOOKUP(A868,'[3]02-1'!$A$1:$G$1271,4,FALSE)</f>
        <v>0</v>
      </c>
      <c r="D868" s="369">
        <v>310</v>
      </c>
      <c r="E868" s="444" t="str">
        <f t="shared" si="41"/>
        <v/>
      </c>
      <c r="F868" s="438" t="str">
        <f t="shared" si="42"/>
        <v>是</v>
      </c>
      <c r="G868" s="282" t="str">
        <f t="shared" si="43"/>
        <v>项</v>
      </c>
      <c r="H868" s="149"/>
      <c r="I868" s="275"/>
    </row>
    <row r="869" s="147" customFormat="1" ht="36" hidden="1" customHeight="1" spans="1:9">
      <c r="A869" s="442">
        <v>2130206</v>
      </c>
      <c r="B869" s="443" t="s">
        <v>725</v>
      </c>
      <c r="C869" s="369">
        <f>VLOOKUP(A869,'[3]02-1'!$A$1:$G$1271,4,FALSE)</f>
        <v>0</v>
      </c>
      <c r="D869" s="369"/>
      <c r="E869" s="444" t="str">
        <f t="shared" si="41"/>
        <v/>
      </c>
      <c r="F869" s="438" t="str">
        <f t="shared" si="42"/>
        <v>否</v>
      </c>
      <c r="G869" s="282" t="str">
        <f t="shared" si="43"/>
        <v>项</v>
      </c>
      <c r="H869" s="149"/>
      <c r="I869" s="275"/>
    </row>
    <row r="870" s="147" customFormat="1" ht="36" customHeight="1" spans="1:9">
      <c r="A870" s="442">
        <v>2130207</v>
      </c>
      <c r="B870" s="443" t="s">
        <v>726</v>
      </c>
      <c r="C870" s="369">
        <f>VLOOKUP(A870,'[3]02-1'!$A$1:$G$1271,4,FALSE)</f>
        <v>273</v>
      </c>
      <c r="D870" s="369">
        <v>30</v>
      </c>
      <c r="E870" s="444">
        <f t="shared" si="41"/>
        <v>-0.89</v>
      </c>
      <c r="F870" s="438" t="str">
        <f t="shared" si="42"/>
        <v>是</v>
      </c>
      <c r="G870" s="282" t="str">
        <f t="shared" si="43"/>
        <v>项</v>
      </c>
      <c r="H870" s="149"/>
      <c r="I870" s="275"/>
    </row>
    <row r="871" s="147" customFormat="1" ht="36" hidden="1" customHeight="1" spans="1:9">
      <c r="A871" s="442">
        <v>2130209</v>
      </c>
      <c r="B871" s="443" t="s">
        <v>727</v>
      </c>
      <c r="C871" s="369">
        <f>VLOOKUP(A871,'[3]02-1'!$A$1:$G$1271,4,FALSE)</f>
        <v>0</v>
      </c>
      <c r="D871" s="369"/>
      <c r="E871" s="444" t="str">
        <f t="shared" si="41"/>
        <v/>
      </c>
      <c r="F871" s="438" t="str">
        <f t="shared" si="42"/>
        <v>否</v>
      </c>
      <c r="G871" s="282" t="str">
        <f t="shared" si="43"/>
        <v>项</v>
      </c>
      <c r="H871" s="149"/>
      <c r="I871" s="275"/>
    </row>
    <row r="872" s="147" customFormat="1" ht="36" hidden="1" customHeight="1" spans="1:9">
      <c r="A872" s="442">
        <v>2130211</v>
      </c>
      <c r="B872" s="443" t="s">
        <v>728</v>
      </c>
      <c r="C872" s="369">
        <f>VLOOKUP(A872,'[3]02-1'!$A$1:$G$1271,4,FALSE)</f>
        <v>0</v>
      </c>
      <c r="D872" s="369"/>
      <c r="E872" s="444" t="str">
        <f t="shared" si="41"/>
        <v/>
      </c>
      <c r="F872" s="438" t="str">
        <f t="shared" si="42"/>
        <v>否</v>
      </c>
      <c r="G872" s="282" t="str">
        <f t="shared" si="43"/>
        <v>项</v>
      </c>
      <c r="H872" s="149"/>
      <c r="I872" s="275"/>
    </row>
    <row r="873" s="147" customFormat="1" ht="36" hidden="1" customHeight="1" spans="1:9">
      <c r="A873" s="442">
        <v>2130212</v>
      </c>
      <c r="B873" s="443" t="s">
        <v>729</v>
      </c>
      <c r="C873" s="369">
        <f>VLOOKUP(A873,'[3]02-1'!$A$1:$G$1271,4,FALSE)</f>
        <v>0</v>
      </c>
      <c r="D873" s="369"/>
      <c r="E873" s="444" t="str">
        <f t="shared" si="41"/>
        <v/>
      </c>
      <c r="F873" s="438" t="str">
        <f t="shared" si="42"/>
        <v>否</v>
      </c>
      <c r="G873" s="282" t="str">
        <f t="shared" si="43"/>
        <v>项</v>
      </c>
      <c r="H873" s="149"/>
      <c r="I873" s="275"/>
    </row>
    <row r="874" s="147" customFormat="1" ht="36" hidden="1" customHeight="1" spans="1:9">
      <c r="A874" s="442">
        <v>2130213</v>
      </c>
      <c r="B874" s="443" t="s">
        <v>730</v>
      </c>
      <c r="C874" s="369">
        <f>VLOOKUP(A874,'[3]02-1'!$A$1:$G$1271,4,FALSE)</f>
        <v>0</v>
      </c>
      <c r="D874" s="369"/>
      <c r="E874" s="444" t="str">
        <f t="shared" si="41"/>
        <v/>
      </c>
      <c r="F874" s="438" t="str">
        <f t="shared" si="42"/>
        <v>否</v>
      </c>
      <c r="G874" s="282" t="str">
        <f t="shared" si="43"/>
        <v>项</v>
      </c>
      <c r="H874" s="149"/>
      <c r="I874" s="275"/>
    </row>
    <row r="875" s="147" customFormat="1" ht="36" hidden="1" customHeight="1" spans="1:9">
      <c r="A875" s="442">
        <v>2130217</v>
      </c>
      <c r="B875" s="443" t="s">
        <v>731</v>
      </c>
      <c r="C875" s="369">
        <f>VLOOKUP(A875,'[3]02-1'!$A$1:$G$1271,4,FALSE)</f>
        <v>0</v>
      </c>
      <c r="D875" s="369"/>
      <c r="E875" s="444" t="str">
        <f t="shared" si="41"/>
        <v/>
      </c>
      <c r="F875" s="438" t="str">
        <f t="shared" si="42"/>
        <v>否</v>
      </c>
      <c r="G875" s="282" t="str">
        <f t="shared" si="43"/>
        <v>项</v>
      </c>
      <c r="H875" s="149"/>
      <c r="I875" s="275"/>
    </row>
    <row r="876" s="147" customFormat="1" ht="36" hidden="1" customHeight="1" spans="1:9">
      <c r="A876" s="442">
        <v>2130220</v>
      </c>
      <c r="B876" s="443" t="s">
        <v>248</v>
      </c>
      <c r="C876" s="369">
        <f>VLOOKUP(A876,'[3]02-1'!$A$1:$G$1271,4,FALSE)</f>
        <v>0</v>
      </c>
      <c r="D876" s="369"/>
      <c r="E876" s="444" t="str">
        <f t="shared" si="41"/>
        <v/>
      </c>
      <c r="F876" s="438" t="str">
        <f t="shared" si="42"/>
        <v>否</v>
      </c>
      <c r="G876" s="282" t="str">
        <f t="shared" si="43"/>
        <v>项</v>
      </c>
      <c r="H876" s="149"/>
      <c r="I876" s="275"/>
    </row>
    <row r="877" s="147" customFormat="1" ht="36" customHeight="1" spans="1:9">
      <c r="A877" s="442">
        <v>2130221</v>
      </c>
      <c r="B877" s="443" t="s">
        <v>732</v>
      </c>
      <c r="C877" s="369">
        <f>VLOOKUP(A877,'[3]02-1'!$A$1:$G$1271,4,FALSE)</f>
        <v>0</v>
      </c>
      <c r="D877" s="369">
        <v>5</v>
      </c>
      <c r="E877" s="444" t="str">
        <f t="shared" si="41"/>
        <v/>
      </c>
      <c r="F877" s="438" t="str">
        <f t="shared" si="42"/>
        <v>是</v>
      </c>
      <c r="G877" s="282" t="str">
        <f t="shared" si="43"/>
        <v>项</v>
      </c>
      <c r="H877" s="149"/>
      <c r="I877" s="275"/>
    </row>
    <row r="878" s="147" customFormat="1" ht="36" hidden="1" customHeight="1" spans="1:9">
      <c r="A878" s="442">
        <v>2130223</v>
      </c>
      <c r="B878" s="443" t="s">
        <v>733</v>
      </c>
      <c r="C878" s="369">
        <f>VLOOKUP(A878,'[3]02-1'!$A$1:$G$1271,4,FALSE)</f>
        <v>0</v>
      </c>
      <c r="D878" s="369"/>
      <c r="E878" s="444" t="str">
        <f t="shared" si="41"/>
        <v/>
      </c>
      <c r="F878" s="438" t="str">
        <f t="shared" si="42"/>
        <v>否</v>
      </c>
      <c r="G878" s="282" t="str">
        <f t="shared" si="43"/>
        <v>项</v>
      </c>
      <c r="H878" s="149"/>
      <c r="I878" s="275"/>
    </row>
    <row r="879" s="147" customFormat="1" ht="36" hidden="1" customHeight="1" spans="1:9">
      <c r="A879" s="442">
        <v>2130226</v>
      </c>
      <c r="B879" s="443" t="s">
        <v>734</v>
      </c>
      <c r="C879" s="369">
        <f>VLOOKUP(A879,'[3]02-1'!$A$1:$G$1271,4,FALSE)</f>
        <v>0</v>
      </c>
      <c r="D879" s="369"/>
      <c r="E879" s="444" t="str">
        <f t="shared" si="41"/>
        <v/>
      </c>
      <c r="F879" s="438" t="str">
        <f t="shared" si="42"/>
        <v>否</v>
      </c>
      <c r="G879" s="282" t="str">
        <f t="shared" si="43"/>
        <v>项</v>
      </c>
      <c r="H879" s="149"/>
      <c r="I879" s="275"/>
    </row>
    <row r="880" s="147" customFormat="1" ht="36" hidden="1" customHeight="1" spans="1:9">
      <c r="A880" s="442">
        <v>2130227</v>
      </c>
      <c r="B880" s="443" t="s">
        <v>735</v>
      </c>
      <c r="C880" s="369">
        <f>VLOOKUP(A880,'[3]02-1'!$A$1:$G$1271,4,FALSE)</f>
        <v>0</v>
      </c>
      <c r="D880" s="369"/>
      <c r="E880" s="444" t="str">
        <f t="shared" si="41"/>
        <v/>
      </c>
      <c r="F880" s="438" t="str">
        <f t="shared" si="42"/>
        <v>否</v>
      </c>
      <c r="G880" s="282" t="str">
        <f t="shared" si="43"/>
        <v>项</v>
      </c>
      <c r="H880" s="149"/>
      <c r="I880" s="275"/>
    </row>
    <row r="881" s="147" customFormat="1" ht="36" customHeight="1" spans="1:9">
      <c r="A881" s="442">
        <v>2130234</v>
      </c>
      <c r="B881" s="443" t="s">
        <v>736</v>
      </c>
      <c r="C881" s="369">
        <f>VLOOKUP(A881,'[3]02-1'!$A$1:$G$1271,4,FALSE)</f>
        <v>635</v>
      </c>
      <c r="D881" s="369">
        <v>1194</v>
      </c>
      <c r="E881" s="444">
        <f t="shared" si="41"/>
        <v>0.88</v>
      </c>
      <c r="F881" s="438" t="str">
        <f t="shared" si="42"/>
        <v>是</v>
      </c>
      <c r="G881" s="282" t="str">
        <f t="shared" si="43"/>
        <v>项</v>
      </c>
      <c r="H881" s="149"/>
      <c r="I881" s="275"/>
    </row>
    <row r="882" s="147" customFormat="1" ht="36" customHeight="1" spans="1:9">
      <c r="A882" s="442">
        <v>2130236</v>
      </c>
      <c r="B882" s="443" t="s">
        <v>737</v>
      </c>
      <c r="C882" s="369">
        <f>VLOOKUP(A882,'[3]02-1'!$A$1:$G$1271,4,FALSE)</f>
        <v>10</v>
      </c>
      <c r="D882" s="369"/>
      <c r="E882" s="444">
        <f t="shared" si="41"/>
        <v>-1</v>
      </c>
      <c r="F882" s="438" t="str">
        <f t="shared" si="42"/>
        <v>是</v>
      </c>
      <c r="G882" s="282" t="str">
        <f t="shared" si="43"/>
        <v>项</v>
      </c>
      <c r="H882" s="149"/>
      <c r="I882" s="275"/>
    </row>
    <row r="883" s="147" customFormat="1" ht="36" customHeight="1" spans="1:9">
      <c r="A883" s="442">
        <v>2130237</v>
      </c>
      <c r="B883" s="443" t="s">
        <v>707</v>
      </c>
      <c r="C883" s="369">
        <f>VLOOKUP(A883,'[3]02-1'!$A$1:$G$1271,4,FALSE)</f>
        <v>0</v>
      </c>
      <c r="D883" s="369">
        <v>2</v>
      </c>
      <c r="E883" s="444" t="str">
        <f t="shared" si="41"/>
        <v/>
      </c>
      <c r="F883" s="438" t="str">
        <f t="shared" si="42"/>
        <v>是</v>
      </c>
      <c r="G883" s="282" t="str">
        <f t="shared" si="43"/>
        <v>项</v>
      </c>
      <c r="H883" s="149"/>
      <c r="I883" s="275"/>
    </row>
    <row r="884" s="147" customFormat="1" ht="36" hidden="1" customHeight="1" spans="1:9">
      <c r="A884" s="442">
        <v>2130238</v>
      </c>
      <c r="B884" s="443" t="s">
        <v>738</v>
      </c>
      <c r="C884" s="369"/>
      <c r="D884" s="369"/>
      <c r="E884" s="444" t="str">
        <f t="shared" si="41"/>
        <v/>
      </c>
      <c r="F884" s="438" t="str">
        <f t="shared" si="42"/>
        <v>否</v>
      </c>
      <c r="G884" s="282" t="str">
        <f t="shared" si="43"/>
        <v>项</v>
      </c>
      <c r="H884" s="149"/>
      <c r="I884" s="275"/>
    </row>
    <row r="885" s="147" customFormat="1" ht="36" hidden="1" customHeight="1" spans="1:9">
      <c r="A885" s="442">
        <v>2130299</v>
      </c>
      <c r="B885" s="443" t="s">
        <v>739</v>
      </c>
      <c r="C885" s="369">
        <f>VLOOKUP(A885,'[3]02-1'!$A$1:$G$1271,4,FALSE)</f>
        <v>0</v>
      </c>
      <c r="D885" s="369"/>
      <c r="E885" s="444" t="str">
        <f t="shared" si="41"/>
        <v/>
      </c>
      <c r="F885" s="438" t="str">
        <f t="shared" si="42"/>
        <v>否</v>
      </c>
      <c r="G885" s="282" t="str">
        <f t="shared" si="43"/>
        <v>项</v>
      </c>
      <c r="H885" s="149"/>
      <c r="I885" s="275"/>
    </row>
    <row r="886" ht="36" customHeight="1" spans="1:8">
      <c r="A886" s="442">
        <v>21303</v>
      </c>
      <c r="B886" s="440" t="s">
        <v>740</v>
      </c>
      <c r="C886" s="436">
        <f>SUM(C887:C913)</f>
        <v>1500</v>
      </c>
      <c r="D886" s="436">
        <f>SUM(D887:D913)</f>
        <v>3089</v>
      </c>
      <c r="E886" s="441">
        <f t="shared" si="41"/>
        <v>1.059</v>
      </c>
      <c r="F886" s="438" t="str">
        <f t="shared" si="42"/>
        <v>是</v>
      </c>
      <c r="G886" s="282" t="str">
        <f t="shared" si="43"/>
        <v>款</v>
      </c>
      <c r="H886" s="282"/>
    </row>
    <row r="887" s="147" customFormat="1" ht="36" customHeight="1" spans="1:9">
      <c r="A887" s="442">
        <v>2130301</v>
      </c>
      <c r="B887" s="443" t="s">
        <v>114</v>
      </c>
      <c r="C887" s="369">
        <f>VLOOKUP(A887,'[3]02-1'!$A$1:$G$1271,4,FALSE)</f>
        <v>166</v>
      </c>
      <c r="D887" s="369">
        <v>155</v>
      </c>
      <c r="E887" s="444">
        <f t="shared" si="41"/>
        <v>-0.066</v>
      </c>
      <c r="F887" s="438" t="str">
        <f t="shared" si="42"/>
        <v>是</v>
      </c>
      <c r="G887" s="282" t="str">
        <f t="shared" si="43"/>
        <v>项</v>
      </c>
      <c r="H887" s="149"/>
      <c r="I887" s="275"/>
    </row>
    <row r="888" s="147" customFormat="1" ht="36" customHeight="1" spans="1:9">
      <c r="A888" s="442">
        <v>2130302</v>
      </c>
      <c r="B888" s="443" t="s">
        <v>115</v>
      </c>
      <c r="C888" s="369">
        <f>VLOOKUP(A888,'[3]02-1'!$A$1:$G$1271,4,FALSE)</f>
        <v>0</v>
      </c>
      <c r="D888" s="369">
        <v>5</v>
      </c>
      <c r="E888" s="444" t="str">
        <f t="shared" si="41"/>
        <v/>
      </c>
      <c r="F888" s="438" t="str">
        <f t="shared" si="42"/>
        <v>是</v>
      </c>
      <c r="G888" s="282" t="str">
        <f t="shared" si="43"/>
        <v>项</v>
      </c>
      <c r="H888" s="149"/>
      <c r="I888" s="275"/>
    </row>
    <row r="889" s="147" customFormat="1" ht="36" hidden="1" customHeight="1" spans="1:9">
      <c r="A889" s="442">
        <v>2130303</v>
      </c>
      <c r="B889" s="443" t="s">
        <v>116</v>
      </c>
      <c r="C889" s="369">
        <f>VLOOKUP(A889,'[3]02-1'!$A$1:$G$1271,4,FALSE)</f>
        <v>0</v>
      </c>
      <c r="D889" s="369"/>
      <c r="E889" s="444" t="str">
        <f t="shared" si="41"/>
        <v/>
      </c>
      <c r="F889" s="438" t="str">
        <f t="shared" si="42"/>
        <v>否</v>
      </c>
      <c r="G889" s="282" t="str">
        <f t="shared" si="43"/>
        <v>项</v>
      </c>
      <c r="H889" s="149"/>
      <c r="I889" s="275"/>
    </row>
    <row r="890" s="147" customFormat="1" ht="36" hidden="1" customHeight="1" spans="1:9">
      <c r="A890" s="442">
        <v>2130304</v>
      </c>
      <c r="B890" s="443" t="s">
        <v>741</v>
      </c>
      <c r="C890" s="369">
        <f>VLOOKUP(A890,'[3]02-1'!$A$1:$G$1271,4,FALSE)</f>
        <v>0</v>
      </c>
      <c r="D890" s="369"/>
      <c r="E890" s="444" t="str">
        <f t="shared" si="41"/>
        <v/>
      </c>
      <c r="F890" s="438" t="str">
        <f t="shared" si="42"/>
        <v>否</v>
      </c>
      <c r="G890" s="282" t="str">
        <f t="shared" si="43"/>
        <v>项</v>
      </c>
      <c r="H890" s="149"/>
      <c r="I890" s="275"/>
    </row>
    <row r="891" s="147" customFormat="1" ht="36" hidden="1" customHeight="1" spans="1:9">
      <c r="A891" s="442">
        <v>2130305</v>
      </c>
      <c r="B891" s="443" t="s">
        <v>742</v>
      </c>
      <c r="C891" s="369">
        <f>VLOOKUP(A891,'[3]02-1'!$A$1:$G$1271,4,FALSE)</f>
        <v>0</v>
      </c>
      <c r="D891" s="369"/>
      <c r="E891" s="444" t="str">
        <f t="shared" si="41"/>
        <v/>
      </c>
      <c r="F891" s="438" t="str">
        <f t="shared" si="42"/>
        <v>否</v>
      </c>
      <c r="G891" s="282" t="str">
        <f t="shared" si="43"/>
        <v>项</v>
      </c>
      <c r="H891" s="149"/>
      <c r="I891" s="275"/>
    </row>
    <row r="892" s="147" customFormat="1" ht="36" hidden="1" customHeight="1" spans="1:9">
      <c r="A892" s="442">
        <v>2130306</v>
      </c>
      <c r="B892" s="443" t="s">
        <v>743</v>
      </c>
      <c r="C892" s="369">
        <f>VLOOKUP(A892,'[3]02-1'!$A$1:$G$1271,4,FALSE)</f>
        <v>0</v>
      </c>
      <c r="D892" s="369"/>
      <c r="E892" s="444" t="str">
        <f t="shared" si="41"/>
        <v/>
      </c>
      <c r="F892" s="438" t="str">
        <f t="shared" si="42"/>
        <v>否</v>
      </c>
      <c r="G892" s="282" t="str">
        <f t="shared" si="43"/>
        <v>项</v>
      </c>
      <c r="H892" s="149"/>
      <c r="I892" s="275"/>
    </row>
    <row r="893" s="147" customFormat="1" ht="36" hidden="1" customHeight="1" spans="1:9">
      <c r="A893" s="442">
        <v>2130307</v>
      </c>
      <c r="B893" s="443" t="s">
        <v>744</v>
      </c>
      <c r="C893" s="369">
        <f>VLOOKUP(A893,'[3]02-1'!$A$1:$G$1271,4,FALSE)</f>
        <v>0</v>
      </c>
      <c r="D893" s="369"/>
      <c r="E893" s="444" t="str">
        <f t="shared" si="41"/>
        <v/>
      </c>
      <c r="F893" s="438" t="str">
        <f t="shared" si="42"/>
        <v>否</v>
      </c>
      <c r="G893" s="282" t="str">
        <f t="shared" si="43"/>
        <v>项</v>
      </c>
      <c r="H893" s="149"/>
      <c r="I893" s="275"/>
    </row>
    <row r="894" s="147" customFormat="1" ht="36" customHeight="1" spans="1:9">
      <c r="A894" s="442">
        <v>2130308</v>
      </c>
      <c r="B894" s="443" t="s">
        <v>745</v>
      </c>
      <c r="C894" s="369">
        <f>VLOOKUP(A894,'[3]02-1'!$A$1:$G$1271,4,FALSE)</f>
        <v>0</v>
      </c>
      <c r="D894" s="369">
        <v>20</v>
      </c>
      <c r="E894" s="444" t="str">
        <f t="shared" si="41"/>
        <v/>
      </c>
      <c r="F894" s="438" t="str">
        <f t="shared" si="42"/>
        <v>是</v>
      </c>
      <c r="G894" s="282" t="str">
        <f t="shared" si="43"/>
        <v>项</v>
      </c>
      <c r="H894" s="149"/>
      <c r="I894" s="275"/>
    </row>
    <row r="895" s="147" customFormat="1" ht="36" customHeight="1" spans="1:9">
      <c r="A895" s="442">
        <v>2130309</v>
      </c>
      <c r="B895" s="443" t="s">
        <v>746</v>
      </c>
      <c r="C895" s="369">
        <f>VLOOKUP(A895,'[3]02-1'!$A$1:$G$1271,4,FALSE)</f>
        <v>1</v>
      </c>
      <c r="D895" s="369">
        <v>1</v>
      </c>
      <c r="E895" s="444">
        <f t="shared" si="41"/>
        <v>0</v>
      </c>
      <c r="F895" s="438" t="str">
        <f t="shared" si="42"/>
        <v>是</v>
      </c>
      <c r="G895" s="282" t="str">
        <f t="shared" si="43"/>
        <v>项</v>
      </c>
      <c r="H895" s="149"/>
      <c r="I895" s="275"/>
    </row>
    <row r="896" s="147" customFormat="1" ht="36" hidden="1" customHeight="1" spans="1:9">
      <c r="A896" s="442">
        <v>2130310</v>
      </c>
      <c r="B896" s="443" t="s">
        <v>747</v>
      </c>
      <c r="C896" s="369">
        <f>VLOOKUP(A896,'[3]02-1'!$A$1:$G$1271,4,FALSE)</f>
        <v>0</v>
      </c>
      <c r="D896" s="369"/>
      <c r="E896" s="444" t="str">
        <f t="shared" si="41"/>
        <v/>
      </c>
      <c r="F896" s="438" t="str">
        <f t="shared" si="42"/>
        <v>否</v>
      </c>
      <c r="G896" s="282" t="str">
        <f t="shared" si="43"/>
        <v>项</v>
      </c>
      <c r="H896" s="149"/>
      <c r="I896" s="275"/>
    </row>
    <row r="897" s="147" customFormat="1" ht="36" customHeight="1" spans="1:9">
      <c r="A897" s="442">
        <v>2130311</v>
      </c>
      <c r="B897" s="443" t="s">
        <v>748</v>
      </c>
      <c r="C897" s="369">
        <f>VLOOKUP(A897,'[3]02-1'!$A$1:$G$1271,4,FALSE)</f>
        <v>0</v>
      </c>
      <c r="D897" s="369">
        <v>10</v>
      </c>
      <c r="E897" s="444" t="str">
        <f t="shared" si="41"/>
        <v/>
      </c>
      <c r="F897" s="438" t="str">
        <f t="shared" si="42"/>
        <v>是</v>
      </c>
      <c r="G897" s="282" t="str">
        <f t="shared" si="43"/>
        <v>项</v>
      </c>
      <c r="H897" s="149"/>
      <c r="I897" s="275"/>
    </row>
    <row r="898" s="147" customFormat="1" ht="36" hidden="1" customHeight="1" spans="1:9">
      <c r="A898" s="442">
        <v>2130312</v>
      </c>
      <c r="B898" s="443" t="s">
        <v>749</v>
      </c>
      <c r="C898" s="369">
        <f>VLOOKUP(A898,'[3]02-1'!$A$1:$G$1271,4,FALSE)</f>
        <v>0</v>
      </c>
      <c r="D898" s="369"/>
      <c r="E898" s="444" t="str">
        <f t="shared" si="41"/>
        <v/>
      </c>
      <c r="F898" s="438" t="str">
        <f t="shared" si="42"/>
        <v>否</v>
      </c>
      <c r="G898" s="282" t="str">
        <f t="shared" si="43"/>
        <v>项</v>
      </c>
      <c r="H898" s="149"/>
      <c r="I898" s="275"/>
    </row>
    <row r="899" s="147" customFormat="1" ht="36" hidden="1" customHeight="1" spans="1:9">
      <c r="A899" s="442">
        <v>2130313</v>
      </c>
      <c r="B899" s="443" t="s">
        <v>750</v>
      </c>
      <c r="C899" s="369">
        <f>VLOOKUP(A899,'[3]02-1'!$A$1:$G$1271,4,FALSE)</f>
        <v>0</v>
      </c>
      <c r="D899" s="369"/>
      <c r="E899" s="444" t="str">
        <f t="shared" si="41"/>
        <v/>
      </c>
      <c r="F899" s="438" t="str">
        <f t="shared" si="42"/>
        <v>否</v>
      </c>
      <c r="G899" s="282" t="str">
        <f t="shared" si="43"/>
        <v>项</v>
      </c>
      <c r="H899" s="149"/>
      <c r="I899" s="275"/>
    </row>
    <row r="900" s="147" customFormat="1" ht="36" hidden="1" customHeight="1" spans="1:9">
      <c r="A900" s="442">
        <v>2130314</v>
      </c>
      <c r="B900" s="443" t="s">
        <v>751</v>
      </c>
      <c r="C900" s="369">
        <f>VLOOKUP(A900,'[3]02-1'!$A$1:$G$1271,4,FALSE)</f>
        <v>0</v>
      </c>
      <c r="D900" s="369"/>
      <c r="E900" s="444" t="str">
        <f t="shared" ref="E900:E963" si="44">IFERROR(D900/C900-1,"")</f>
        <v/>
      </c>
      <c r="F900" s="438" t="str">
        <f t="shared" ref="F900:F963" si="45">IF(LEN(A900)=3,"是",IF(B900&lt;&gt;"",IF(SUM(C900:D900)&lt;&gt;0,"是","否"),"是"))</f>
        <v>否</v>
      </c>
      <c r="G900" s="282" t="str">
        <f t="shared" ref="G900:G963" si="46">IF(LEN(A900)=3,"类",IF(LEN(A900)=5,"款","项"))</f>
        <v>项</v>
      </c>
      <c r="H900" s="149"/>
      <c r="I900" s="275"/>
    </row>
    <row r="901" s="147" customFormat="1" ht="36" customHeight="1" spans="1:9">
      <c r="A901" s="442">
        <v>2130315</v>
      </c>
      <c r="B901" s="443" t="s">
        <v>752</v>
      </c>
      <c r="C901" s="369">
        <f>VLOOKUP(A901,'[3]02-1'!$A$1:$G$1271,4,FALSE)</f>
        <v>100</v>
      </c>
      <c r="D901" s="369">
        <v>112</v>
      </c>
      <c r="E901" s="444">
        <f t="shared" si="44"/>
        <v>0.12</v>
      </c>
      <c r="F901" s="438" t="str">
        <f t="shared" si="45"/>
        <v>是</v>
      </c>
      <c r="G901" s="282" t="str">
        <f t="shared" si="46"/>
        <v>项</v>
      </c>
      <c r="H901" s="149"/>
      <c r="I901" s="275"/>
    </row>
    <row r="902" s="147" customFormat="1" ht="36" hidden="1" customHeight="1" spans="1:9">
      <c r="A902" s="442">
        <v>2130316</v>
      </c>
      <c r="B902" s="443" t="s">
        <v>753</v>
      </c>
      <c r="C902" s="369">
        <f>VLOOKUP(A902,'[3]02-1'!$A$1:$G$1271,4,FALSE)</f>
        <v>0</v>
      </c>
      <c r="D902" s="369"/>
      <c r="E902" s="444" t="str">
        <f t="shared" si="44"/>
        <v/>
      </c>
      <c r="F902" s="438" t="str">
        <f t="shared" si="45"/>
        <v>否</v>
      </c>
      <c r="G902" s="282" t="str">
        <f t="shared" si="46"/>
        <v>项</v>
      </c>
      <c r="H902" s="149"/>
      <c r="I902" s="275"/>
    </row>
    <row r="903" s="147" customFormat="1" ht="36" hidden="1" customHeight="1" spans="1:9">
      <c r="A903" s="442">
        <v>2130317</v>
      </c>
      <c r="B903" s="443" t="s">
        <v>754</v>
      </c>
      <c r="C903" s="369">
        <f>VLOOKUP(A903,'[3]02-1'!$A$1:$G$1271,4,FALSE)</f>
        <v>0</v>
      </c>
      <c r="D903" s="369"/>
      <c r="E903" s="444" t="str">
        <f t="shared" si="44"/>
        <v/>
      </c>
      <c r="F903" s="438" t="str">
        <f t="shared" si="45"/>
        <v>否</v>
      </c>
      <c r="G903" s="282" t="str">
        <f t="shared" si="46"/>
        <v>项</v>
      </c>
      <c r="H903" s="149"/>
      <c r="I903" s="275"/>
    </row>
    <row r="904" s="147" customFormat="1" ht="36" hidden="1" customHeight="1" spans="1:9">
      <c r="A904" s="442">
        <v>2130318</v>
      </c>
      <c r="B904" s="443" t="s">
        <v>755</v>
      </c>
      <c r="C904" s="369">
        <f>VLOOKUP(A904,'[3]02-1'!$A$1:$G$1271,4,FALSE)</f>
        <v>0</v>
      </c>
      <c r="D904" s="369"/>
      <c r="E904" s="444" t="str">
        <f t="shared" si="44"/>
        <v/>
      </c>
      <c r="F904" s="438" t="str">
        <f t="shared" si="45"/>
        <v>否</v>
      </c>
      <c r="G904" s="282" t="str">
        <f t="shared" si="46"/>
        <v>项</v>
      </c>
      <c r="H904" s="149"/>
      <c r="I904" s="275"/>
    </row>
    <row r="905" s="147" customFormat="1" ht="36" hidden="1" customHeight="1" spans="1:9">
      <c r="A905" s="442">
        <v>2130319</v>
      </c>
      <c r="B905" s="443" t="s">
        <v>756</v>
      </c>
      <c r="C905" s="369">
        <f>VLOOKUP(A905,'[3]02-1'!$A$1:$G$1271,4,FALSE)</f>
        <v>0</v>
      </c>
      <c r="D905" s="369"/>
      <c r="E905" s="444" t="str">
        <f t="shared" si="44"/>
        <v/>
      </c>
      <c r="F905" s="438" t="str">
        <f t="shared" si="45"/>
        <v>否</v>
      </c>
      <c r="G905" s="282" t="str">
        <f t="shared" si="46"/>
        <v>项</v>
      </c>
      <c r="H905" s="149"/>
      <c r="I905" s="275"/>
    </row>
    <row r="906" s="147" customFormat="1" ht="36" customHeight="1" spans="1:9">
      <c r="A906" s="442">
        <v>2130321</v>
      </c>
      <c r="B906" s="443" t="s">
        <v>757</v>
      </c>
      <c r="C906" s="369">
        <f>VLOOKUP(A906,'[3]02-1'!$A$1:$G$1271,4,FALSE)</f>
        <v>340</v>
      </c>
      <c r="D906" s="369"/>
      <c r="E906" s="444">
        <f t="shared" si="44"/>
        <v>-1</v>
      </c>
      <c r="F906" s="438" t="str">
        <f t="shared" si="45"/>
        <v>是</v>
      </c>
      <c r="G906" s="282" t="str">
        <f t="shared" si="46"/>
        <v>项</v>
      </c>
      <c r="H906" s="149"/>
      <c r="I906" s="275"/>
    </row>
    <row r="907" s="147" customFormat="1" ht="36" hidden="1" customHeight="1" spans="1:9">
      <c r="A907" s="442">
        <v>2130322</v>
      </c>
      <c r="B907" s="443" t="s">
        <v>758</v>
      </c>
      <c r="C907" s="369">
        <f>VLOOKUP(A907,'[3]02-1'!$A$1:$G$1271,4,FALSE)</f>
        <v>0</v>
      </c>
      <c r="D907" s="369"/>
      <c r="E907" s="444" t="str">
        <f t="shared" si="44"/>
        <v/>
      </c>
      <c r="F907" s="438" t="str">
        <f t="shared" si="45"/>
        <v>否</v>
      </c>
      <c r="G907" s="282" t="str">
        <f t="shared" si="46"/>
        <v>项</v>
      </c>
      <c r="H907" s="149"/>
      <c r="I907" s="275"/>
    </row>
    <row r="908" s="147" customFormat="1" ht="36" hidden="1" customHeight="1" spans="1:9">
      <c r="A908" s="442">
        <v>2130333</v>
      </c>
      <c r="B908" s="443" t="s">
        <v>733</v>
      </c>
      <c r="C908" s="369">
        <f>VLOOKUP(A908,'[3]02-1'!$A$1:$G$1271,4,FALSE)</f>
        <v>0</v>
      </c>
      <c r="D908" s="369"/>
      <c r="E908" s="444" t="str">
        <f t="shared" si="44"/>
        <v/>
      </c>
      <c r="F908" s="438" t="str">
        <f t="shared" si="45"/>
        <v>否</v>
      </c>
      <c r="G908" s="282" t="str">
        <f t="shared" si="46"/>
        <v>项</v>
      </c>
      <c r="H908" s="149"/>
      <c r="I908" s="275"/>
    </row>
    <row r="909" s="147" customFormat="1" ht="36" hidden="1" customHeight="1" spans="1:9">
      <c r="A909" s="442">
        <v>2130334</v>
      </c>
      <c r="B909" s="443" t="s">
        <v>759</v>
      </c>
      <c r="C909" s="369">
        <f>VLOOKUP(A909,'[3]02-1'!$A$1:$G$1271,4,FALSE)</f>
        <v>0</v>
      </c>
      <c r="D909" s="369"/>
      <c r="E909" s="444" t="str">
        <f t="shared" si="44"/>
        <v/>
      </c>
      <c r="F909" s="438" t="str">
        <f t="shared" si="45"/>
        <v>否</v>
      </c>
      <c r="G909" s="282" t="str">
        <f t="shared" si="46"/>
        <v>项</v>
      </c>
      <c r="H909" s="149"/>
      <c r="I909" s="275"/>
    </row>
    <row r="910" s="147" customFormat="1" ht="36" hidden="1" customHeight="1" spans="1:9">
      <c r="A910" s="442">
        <v>2130335</v>
      </c>
      <c r="B910" s="443" t="s">
        <v>760</v>
      </c>
      <c r="C910" s="369">
        <f>VLOOKUP(A910,'[3]02-1'!$A$1:$G$1271,4,FALSE)</f>
        <v>0</v>
      </c>
      <c r="D910" s="369"/>
      <c r="E910" s="444" t="str">
        <f t="shared" si="44"/>
        <v/>
      </c>
      <c r="F910" s="438" t="str">
        <f t="shared" si="45"/>
        <v>否</v>
      </c>
      <c r="G910" s="282" t="str">
        <f t="shared" si="46"/>
        <v>项</v>
      </c>
      <c r="H910" s="149"/>
      <c r="I910" s="275"/>
    </row>
    <row r="911" s="147" customFormat="1" ht="36" hidden="1" customHeight="1" spans="1:9">
      <c r="A911" s="442">
        <v>2130336</v>
      </c>
      <c r="B911" s="443" t="s">
        <v>761</v>
      </c>
      <c r="C911" s="369">
        <f>VLOOKUP(A911,'[3]02-1'!$A$1:$G$1271,4,FALSE)</f>
        <v>0</v>
      </c>
      <c r="D911" s="369"/>
      <c r="E911" s="444" t="str">
        <f t="shared" si="44"/>
        <v/>
      </c>
      <c r="F911" s="438" t="str">
        <f t="shared" si="45"/>
        <v>否</v>
      </c>
      <c r="G911" s="282" t="str">
        <f t="shared" si="46"/>
        <v>项</v>
      </c>
      <c r="H911" s="149"/>
      <c r="I911" s="275"/>
    </row>
    <row r="912" s="147" customFormat="1" ht="36" hidden="1" customHeight="1" spans="1:9">
      <c r="A912" s="442">
        <v>2130337</v>
      </c>
      <c r="B912" s="443" t="s">
        <v>762</v>
      </c>
      <c r="C912" s="369">
        <f>VLOOKUP(A912,'[3]02-1'!$A$1:$G$1271,4,FALSE)</f>
        <v>0</v>
      </c>
      <c r="D912" s="369"/>
      <c r="E912" s="444" t="str">
        <f t="shared" si="44"/>
        <v/>
      </c>
      <c r="F912" s="438" t="str">
        <f t="shared" si="45"/>
        <v>否</v>
      </c>
      <c r="G912" s="282" t="str">
        <f t="shared" si="46"/>
        <v>项</v>
      </c>
      <c r="H912" s="149"/>
      <c r="I912" s="275"/>
    </row>
    <row r="913" s="147" customFormat="1" ht="36" customHeight="1" spans="1:9">
      <c r="A913" s="442">
        <v>2130399</v>
      </c>
      <c r="B913" s="443" t="s">
        <v>763</v>
      </c>
      <c r="C913" s="369">
        <f>VLOOKUP(A913,'[3]02-1'!$A$1:$G$1271,4,FALSE)</f>
        <v>893</v>
      </c>
      <c r="D913" s="369">
        <v>2786</v>
      </c>
      <c r="E913" s="444">
        <f t="shared" si="44"/>
        <v>2.12</v>
      </c>
      <c r="F913" s="438" t="str">
        <f t="shared" si="45"/>
        <v>是</v>
      </c>
      <c r="G913" s="282" t="str">
        <f t="shared" si="46"/>
        <v>项</v>
      </c>
      <c r="H913" s="149"/>
      <c r="I913" s="275"/>
    </row>
    <row r="914" ht="36" customHeight="1" spans="1:8">
      <c r="A914" s="442">
        <v>21305</v>
      </c>
      <c r="B914" s="440" t="s">
        <v>764</v>
      </c>
      <c r="C914" s="436">
        <f>SUM(C915:C924)</f>
        <v>801</v>
      </c>
      <c r="D914" s="436">
        <f>SUM(D915:D924)</f>
        <v>500</v>
      </c>
      <c r="E914" s="441">
        <f t="shared" si="44"/>
        <v>-0.376</v>
      </c>
      <c r="F914" s="438" t="str">
        <f t="shared" si="45"/>
        <v>是</v>
      </c>
      <c r="G914" s="282" t="str">
        <f t="shared" si="46"/>
        <v>款</v>
      </c>
      <c r="H914" s="282"/>
    </row>
    <row r="915" s="147" customFormat="1" ht="36" hidden="1" customHeight="1" spans="1:9">
      <c r="A915" s="442">
        <v>2130501</v>
      </c>
      <c r="B915" s="443" t="s">
        <v>114</v>
      </c>
      <c r="C915" s="369">
        <f>VLOOKUP(A915,'[3]02-1'!$A$1:$G$1271,4,FALSE)</f>
        <v>0</v>
      </c>
      <c r="D915" s="369"/>
      <c r="E915" s="444" t="str">
        <f t="shared" si="44"/>
        <v/>
      </c>
      <c r="F915" s="438" t="str">
        <f t="shared" si="45"/>
        <v>否</v>
      </c>
      <c r="G915" s="282" t="str">
        <f t="shared" si="46"/>
        <v>项</v>
      </c>
      <c r="H915" s="149"/>
      <c r="I915" s="275"/>
    </row>
    <row r="916" s="147" customFormat="1" ht="36" hidden="1" customHeight="1" spans="1:9">
      <c r="A916" s="442">
        <v>2130502</v>
      </c>
      <c r="B916" s="443" t="s">
        <v>115</v>
      </c>
      <c r="C916" s="369">
        <f>VLOOKUP(A916,'[3]02-1'!$A$1:$G$1271,4,FALSE)</f>
        <v>0</v>
      </c>
      <c r="D916" s="369"/>
      <c r="E916" s="444" t="str">
        <f t="shared" si="44"/>
        <v/>
      </c>
      <c r="F916" s="438" t="str">
        <f t="shared" si="45"/>
        <v>否</v>
      </c>
      <c r="G916" s="282" t="str">
        <f t="shared" si="46"/>
        <v>项</v>
      </c>
      <c r="H916" s="149"/>
      <c r="I916" s="275"/>
    </row>
    <row r="917" s="147" customFormat="1" ht="36" hidden="1" customHeight="1" spans="1:9">
      <c r="A917" s="442">
        <v>2130503</v>
      </c>
      <c r="B917" s="443" t="s">
        <v>116</v>
      </c>
      <c r="C917" s="369">
        <f>VLOOKUP(A917,'[3]02-1'!$A$1:$G$1271,4,FALSE)</f>
        <v>0</v>
      </c>
      <c r="D917" s="369"/>
      <c r="E917" s="444" t="str">
        <f t="shared" si="44"/>
        <v/>
      </c>
      <c r="F917" s="438" t="str">
        <f t="shared" si="45"/>
        <v>否</v>
      </c>
      <c r="G917" s="282" t="str">
        <f t="shared" si="46"/>
        <v>项</v>
      </c>
      <c r="H917" s="149"/>
      <c r="I917" s="275"/>
    </row>
    <row r="918" s="147" customFormat="1" ht="36" customHeight="1" spans="1:9">
      <c r="A918" s="442">
        <v>2130504</v>
      </c>
      <c r="B918" s="443" t="s">
        <v>765</v>
      </c>
      <c r="C918" s="369">
        <f>VLOOKUP(A918,'[3]02-1'!$A$1:$G$1271,4,FALSE)</f>
        <v>207</v>
      </c>
      <c r="D918" s="369"/>
      <c r="E918" s="444">
        <f t="shared" si="44"/>
        <v>-1</v>
      </c>
      <c r="F918" s="438" t="str">
        <f t="shared" si="45"/>
        <v>是</v>
      </c>
      <c r="G918" s="282" t="str">
        <f t="shared" si="46"/>
        <v>项</v>
      </c>
      <c r="H918" s="149"/>
      <c r="I918" s="275"/>
    </row>
    <row r="919" s="147" customFormat="1" ht="36" customHeight="1" spans="1:9">
      <c r="A919" s="442">
        <v>2130505</v>
      </c>
      <c r="B919" s="443" t="s">
        <v>766</v>
      </c>
      <c r="C919" s="369">
        <f>VLOOKUP(A919,'[3]02-1'!$A$1:$G$1271,4,FALSE)</f>
        <v>89</v>
      </c>
      <c r="D919" s="369"/>
      <c r="E919" s="444">
        <f t="shared" si="44"/>
        <v>-1</v>
      </c>
      <c r="F919" s="438" t="str">
        <f t="shared" si="45"/>
        <v>是</v>
      </c>
      <c r="G919" s="282" t="str">
        <f t="shared" si="46"/>
        <v>项</v>
      </c>
      <c r="H919" s="149"/>
      <c r="I919" s="275"/>
    </row>
    <row r="920" s="147" customFormat="1" ht="36" customHeight="1" spans="1:9">
      <c r="A920" s="442">
        <v>2130506</v>
      </c>
      <c r="B920" s="443" t="s">
        <v>767</v>
      </c>
      <c r="C920" s="369">
        <f>VLOOKUP(A920,'[3]02-1'!$A$1:$G$1271,4,FALSE)</f>
        <v>3</v>
      </c>
      <c r="D920" s="369">
        <v>81</v>
      </c>
      <c r="E920" s="444">
        <f t="shared" si="44"/>
        <v>26</v>
      </c>
      <c r="F920" s="438" t="str">
        <f t="shared" si="45"/>
        <v>是</v>
      </c>
      <c r="G920" s="282" t="str">
        <f t="shared" si="46"/>
        <v>项</v>
      </c>
      <c r="H920" s="149"/>
      <c r="I920" s="275"/>
    </row>
    <row r="921" s="147" customFormat="1" ht="36" customHeight="1" spans="1:9">
      <c r="A921" s="442">
        <v>2130507</v>
      </c>
      <c r="B921" s="443" t="s">
        <v>768</v>
      </c>
      <c r="C921" s="369">
        <f>VLOOKUP(A921,'[3]02-1'!$A$1:$G$1271,4,FALSE)</f>
        <v>0</v>
      </c>
      <c r="D921" s="369">
        <v>80</v>
      </c>
      <c r="E921" s="444" t="str">
        <f t="shared" si="44"/>
        <v/>
      </c>
      <c r="F921" s="438" t="str">
        <f t="shared" si="45"/>
        <v>是</v>
      </c>
      <c r="G921" s="282" t="str">
        <f t="shared" si="46"/>
        <v>项</v>
      </c>
      <c r="H921" s="149"/>
      <c r="I921" s="275"/>
    </row>
    <row r="922" s="147" customFormat="1" ht="36" hidden="1" customHeight="1" spans="1:9">
      <c r="A922" s="442">
        <v>2130508</v>
      </c>
      <c r="B922" s="443" t="s">
        <v>769</v>
      </c>
      <c r="C922" s="369">
        <f>VLOOKUP(A922,'[3]02-1'!$A$1:$G$1271,4,FALSE)</f>
        <v>0</v>
      </c>
      <c r="D922" s="369"/>
      <c r="E922" s="444" t="str">
        <f t="shared" si="44"/>
        <v/>
      </c>
      <c r="F922" s="438" t="str">
        <f t="shared" si="45"/>
        <v>否</v>
      </c>
      <c r="G922" s="282" t="str">
        <f t="shared" si="46"/>
        <v>项</v>
      </c>
      <c r="H922" s="149"/>
      <c r="I922" s="275"/>
    </row>
    <row r="923" s="147" customFormat="1" ht="36" hidden="1" customHeight="1" spans="1:9">
      <c r="A923" s="442">
        <v>2130550</v>
      </c>
      <c r="B923" s="443" t="s">
        <v>123</v>
      </c>
      <c r="C923" s="369">
        <f>VLOOKUP(A923,'[3]02-1'!$A$1:$G$1271,4,FALSE)</f>
        <v>0</v>
      </c>
      <c r="D923" s="369"/>
      <c r="E923" s="444" t="str">
        <f t="shared" si="44"/>
        <v/>
      </c>
      <c r="F923" s="438" t="str">
        <f t="shared" si="45"/>
        <v>否</v>
      </c>
      <c r="G923" s="282" t="str">
        <f t="shared" si="46"/>
        <v>项</v>
      </c>
      <c r="H923" s="149"/>
      <c r="I923" s="275"/>
    </row>
    <row r="924" s="147" customFormat="1" ht="36" customHeight="1" spans="1:9">
      <c r="A924" s="442">
        <v>2130599</v>
      </c>
      <c r="B924" s="443" t="s">
        <v>770</v>
      </c>
      <c r="C924" s="369">
        <f>VLOOKUP(A924,'[3]02-1'!$A$1:$G$1271,4,FALSE)</f>
        <v>502</v>
      </c>
      <c r="D924" s="369">
        <v>339</v>
      </c>
      <c r="E924" s="444">
        <f t="shared" si="44"/>
        <v>-0.325</v>
      </c>
      <c r="F924" s="438" t="str">
        <f t="shared" si="45"/>
        <v>是</v>
      </c>
      <c r="G924" s="282" t="str">
        <f t="shared" si="46"/>
        <v>项</v>
      </c>
      <c r="H924" s="149"/>
      <c r="I924" s="275"/>
    </row>
    <row r="925" ht="36" customHeight="1" spans="1:8">
      <c r="A925" s="442">
        <v>21307</v>
      </c>
      <c r="B925" s="440" t="s">
        <v>771</v>
      </c>
      <c r="C925" s="436">
        <f>SUM(C926:C931)</f>
        <v>10491</v>
      </c>
      <c r="D925" s="436">
        <f>SUM(D926:D931)</f>
        <v>10023</v>
      </c>
      <c r="E925" s="441">
        <f t="shared" si="44"/>
        <v>-0.045</v>
      </c>
      <c r="F925" s="438" t="str">
        <f t="shared" si="45"/>
        <v>是</v>
      </c>
      <c r="G925" s="282" t="str">
        <f t="shared" si="46"/>
        <v>款</v>
      </c>
      <c r="H925" s="282"/>
    </row>
    <row r="926" s="147" customFormat="1" ht="36" customHeight="1" spans="1:9">
      <c r="A926" s="442">
        <v>2130701</v>
      </c>
      <c r="B926" s="443" t="s">
        <v>772</v>
      </c>
      <c r="C926" s="369">
        <f>VLOOKUP(A926,'[3]02-1'!$A$1:$G$1271,4,FALSE)</f>
        <v>457</v>
      </c>
      <c r="D926" s="369">
        <v>94</v>
      </c>
      <c r="E926" s="444">
        <f t="shared" si="44"/>
        <v>-0.794</v>
      </c>
      <c r="F926" s="438" t="str">
        <f t="shared" si="45"/>
        <v>是</v>
      </c>
      <c r="G926" s="282" t="str">
        <f t="shared" si="46"/>
        <v>项</v>
      </c>
      <c r="H926" s="149"/>
      <c r="I926" s="275"/>
    </row>
    <row r="927" s="147" customFormat="1" ht="36" hidden="1" customHeight="1" spans="1:9">
      <c r="A927" s="442">
        <v>2130704</v>
      </c>
      <c r="B927" s="443" t="s">
        <v>773</v>
      </c>
      <c r="C927" s="369">
        <f>VLOOKUP(A927,'[3]02-1'!$A$1:$G$1271,4,FALSE)</f>
        <v>0</v>
      </c>
      <c r="D927" s="369"/>
      <c r="E927" s="444" t="str">
        <f t="shared" si="44"/>
        <v/>
      </c>
      <c r="F927" s="438" t="str">
        <f t="shared" si="45"/>
        <v>否</v>
      </c>
      <c r="G927" s="282" t="str">
        <f t="shared" si="46"/>
        <v>项</v>
      </c>
      <c r="H927" s="149"/>
      <c r="I927" s="275"/>
    </row>
    <row r="928" s="147" customFormat="1" ht="36" customHeight="1" spans="1:9">
      <c r="A928" s="442">
        <v>2130705</v>
      </c>
      <c r="B928" s="443" t="s">
        <v>774</v>
      </c>
      <c r="C928" s="369">
        <f>VLOOKUP(A928,'[3]02-1'!$A$1:$G$1271,4,FALSE)</f>
        <v>10034</v>
      </c>
      <c r="D928" s="369">
        <v>9929</v>
      </c>
      <c r="E928" s="444">
        <f t="shared" si="44"/>
        <v>-0.01</v>
      </c>
      <c r="F928" s="438" t="str">
        <f t="shared" si="45"/>
        <v>是</v>
      </c>
      <c r="G928" s="282" t="str">
        <f t="shared" si="46"/>
        <v>项</v>
      </c>
      <c r="H928" s="149"/>
      <c r="I928" s="275"/>
    </row>
    <row r="929" s="147" customFormat="1" ht="36" hidden="1" customHeight="1" spans="1:9">
      <c r="A929" s="442">
        <v>2130706</v>
      </c>
      <c r="B929" s="443" t="s">
        <v>775</v>
      </c>
      <c r="C929" s="369">
        <f>VLOOKUP(A929,'[3]02-1'!$A$1:$G$1271,4,FALSE)</f>
        <v>0</v>
      </c>
      <c r="D929" s="369"/>
      <c r="E929" s="444" t="str">
        <f t="shared" si="44"/>
        <v/>
      </c>
      <c r="F929" s="438" t="str">
        <f t="shared" si="45"/>
        <v>否</v>
      </c>
      <c r="G929" s="282" t="str">
        <f t="shared" si="46"/>
        <v>项</v>
      </c>
      <c r="H929" s="149"/>
      <c r="I929" s="275"/>
    </row>
    <row r="930" s="147" customFormat="1" ht="36" hidden="1" customHeight="1" spans="1:9">
      <c r="A930" s="442">
        <v>2130707</v>
      </c>
      <c r="B930" s="443" t="s">
        <v>776</v>
      </c>
      <c r="C930" s="369">
        <f>VLOOKUP(A930,'[3]02-1'!$A$1:$G$1271,4,FALSE)</f>
        <v>0</v>
      </c>
      <c r="D930" s="369"/>
      <c r="E930" s="444" t="str">
        <f t="shared" si="44"/>
        <v/>
      </c>
      <c r="F930" s="438" t="str">
        <f t="shared" si="45"/>
        <v>否</v>
      </c>
      <c r="G930" s="282" t="str">
        <f t="shared" si="46"/>
        <v>项</v>
      </c>
      <c r="H930" s="149"/>
      <c r="I930" s="275"/>
    </row>
    <row r="931" s="147" customFormat="1" ht="36" hidden="1" customHeight="1" spans="1:9">
      <c r="A931" s="442">
        <v>2130799</v>
      </c>
      <c r="B931" s="443" t="s">
        <v>777</v>
      </c>
      <c r="C931" s="369">
        <f>VLOOKUP(A931,'[3]02-1'!$A$1:$G$1271,4,FALSE)</f>
        <v>0</v>
      </c>
      <c r="D931" s="369"/>
      <c r="E931" s="444" t="str">
        <f t="shared" si="44"/>
        <v/>
      </c>
      <c r="F931" s="438" t="str">
        <f t="shared" si="45"/>
        <v>否</v>
      </c>
      <c r="G931" s="282" t="str">
        <f t="shared" si="46"/>
        <v>项</v>
      </c>
      <c r="H931" s="149"/>
      <c r="I931" s="275"/>
    </row>
    <row r="932" ht="36" customHeight="1" spans="1:8">
      <c r="A932" s="442">
        <v>21308</v>
      </c>
      <c r="B932" s="440" t="s">
        <v>778</v>
      </c>
      <c r="C932" s="436">
        <f>SUM(C933:C937)</f>
        <v>1565</v>
      </c>
      <c r="D932" s="436">
        <f>SUM(D933:D937)</f>
        <v>50</v>
      </c>
      <c r="E932" s="441">
        <f t="shared" si="44"/>
        <v>-0.968</v>
      </c>
      <c r="F932" s="438" t="str">
        <f t="shared" si="45"/>
        <v>是</v>
      </c>
      <c r="G932" s="282" t="str">
        <f t="shared" si="46"/>
        <v>款</v>
      </c>
      <c r="H932" s="282"/>
    </row>
    <row r="933" s="147" customFormat="1" ht="36" hidden="1" customHeight="1" spans="1:9">
      <c r="A933" s="442">
        <v>2130801</v>
      </c>
      <c r="B933" s="443" t="s">
        <v>779</v>
      </c>
      <c r="C933" s="369">
        <f>VLOOKUP(A933,'[3]02-1'!$A$1:$G$1271,4,FALSE)</f>
        <v>0</v>
      </c>
      <c r="D933" s="369"/>
      <c r="E933" s="444" t="str">
        <f t="shared" si="44"/>
        <v/>
      </c>
      <c r="F933" s="438" t="str">
        <f t="shared" si="45"/>
        <v>否</v>
      </c>
      <c r="G933" s="282" t="str">
        <f t="shared" si="46"/>
        <v>项</v>
      </c>
      <c r="H933" s="149"/>
      <c r="I933" s="275"/>
    </row>
    <row r="934" s="147" customFormat="1" ht="36" customHeight="1" spans="1:9">
      <c r="A934" s="442">
        <v>2130803</v>
      </c>
      <c r="B934" s="443" t="s">
        <v>780</v>
      </c>
      <c r="C934" s="369">
        <f>VLOOKUP(A934,'[3]02-1'!$A$1:$G$1271,4,FALSE)</f>
        <v>28</v>
      </c>
      <c r="D934" s="369">
        <v>50</v>
      </c>
      <c r="E934" s="444">
        <f t="shared" si="44"/>
        <v>0.786</v>
      </c>
      <c r="F934" s="438" t="str">
        <f t="shared" si="45"/>
        <v>是</v>
      </c>
      <c r="G934" s="282" t="str">
        <f t="shared" si="46"/>
        <v>项</v>
      </c>
      <c r="H934" s="149"/>
      <c r="I934" s="275"/>
    </row>
    <row r="935" s="147" customFormat="1" ht="36" customHeight="1" spans="1:9">
      <c r="A935" s="442">
        <v>2130804</v>
      </c>
      <c r="B935" s="443" t="s">
        <v>781</v>
      </c>
      <c r="C935" s="369">
        <f>VLOOKUP(A935,'[3]02-1'!$A$1:$G$1271,4,FALSE)</f>
        <v>1537</v>
      </c>
      <c r="D935" s="369"/>
      <c r="E935" s="444">
        <f t="shared" si="44"/>
        <v>-1</v>
      </c>
      <c r="F935" s="438" t="str">
        <f t="shared" si="45"/>
        <v>是</v>
      </c>
      <c r="G935" s="282" t="str">
        <f t="shared" si="46"/>
        <v>项</v>
      </c>
      <c r="H935" s="149"/>
      <c r="I935" s="275"/>
    </row>
    <row r="936" s="147" customFormat="1" ht="36" hidden="1" customHeight="1" spans="1:9">
      <c r="A936" s="442">
        <v>2130805</v>
      </c>
      <c r="B936" s="443" t="s">
        <v>782</v>
      </c>
      <c r="C936" s="369">
        <f>VLOOKUP(A936,'[3]02-1'!$A$1:$G$1271,4,FALSE)</f>
        <v>0</v>
      </c>
      <c r="D936" s="369"/>
      <c r="E936" s="444" t="str">
        <f t="shared" si="44"/>
        <v/>
      </c>
      <c r="F936" s="438" t="str">
        <f t="shared" si="45"/>
        <v>否</v>
      </c>
      <c r="G936" s="282" t="str">
        <f t="shared" si="46"/>
        <v>项</v>
      </c>
      <c r="H936" s="149"/>
      <c r="I936" s="275"/>
    </row>
    <row r="937" s="147" customFormat="1" ht="36" hidden="1" customHeight="1" spans="1:9">
      <c r="A937" s="442">
        <v>2130899</v>
      </c>
      <c r="B937" s="443" t="s">
        <v>783</v>
      </c>
      <c r="C937" s="369">
        <f>VLOOKUP(A937,'[3]02-1'!$A$1:$G$1271,4,FALSE)</f>
        <v>0</v>
      </c>
      <c r="D937" s="369"/>
      <c r="E937" s="444" t="str">
        <f t="shared" si="44"/>
        <v/>
      </c>
      <c r="F937" s="438" t="str">
        <f t="shared" si="45"/>
        <v>否</v>
      </c>
      <c r="G937" s="282" t="str">
        <f t="shared" si="46"/>
        <v>项</v>
      </c>
      <c r="H937" s="149"/>
      <c r="I937" s="275"/>
    </row>
    <row r="938" ht="36" hidden="1" customHeight="1" spans="1:8">
      <c r="A938" s="442">
        <v>21309</v>
      </c>
      <c r="B938" s="440" t="s">
        <v>784</v>
      </c>
      <c r="C938" s="369">
        <f>SUM(C939:C940)</f>
        <v>0</v>
      </c>
      <c r="D938" s="369">
        <f>SUM(D939:D940)</f>
        <v>0</v>
      </c>
      <c r="E938" s="444" t="str">
        <f t="shared" si="44"/>
        <v/>
      </c>
      <c r="F938" s="438" t="str">
        <f t="shared" si="45"/>
        <v>否</v>
      </c>
      <c r="G938" s="282" t="str">
        <f t="shared" si="46"/>
        <v>款</v>
      </c>
      <c r="H938" s="282"/>
    </row>
    <row r="939" s="147" customFormat="1" ht="36" hidden="1" customHeight="1" spans="1:9">
      <c r="A939" s="442">
        <v>2130901</v>
      </c>
      <c r="B939" s="443" t="s">
        <v>785</v>
      </c>
      <c r="C939" s="369">
        <f>VLOOKUP(A939,'[3]02-1'!$A$1:$G$1271,4,FALSE)</f>
        <v>0</v>
      </c>
      <c r="D939" s="369"/>
      <c r="E939" s="444" t="str">
        <f t="shared" si="44"/>
        <v/>
      </c>
      <c r="F939" s="438" t="str">
        <f t="shared" si="45"/>
        <v>否</v>
      </c>
      <c r="G939" s="282" t="str">
        <f t="shared" si="46"/>
        <v>项</v>
      </c>
      <c r="H939" s="149"/>
      <c r="I939" s="275"/>
    </row>
    <row r="940" s="147" customFormat="1" ht="36" hidden="1" customHeight="1" spans="1:9">
      <c r="A940" s="442">
        <v>2130999</v>
      </c>
      <c r="B940" s="443" t="s">
        <v>786</v>
      </c>
      <c r="C940" s="369">
        <f>VLOOKUP(A940,'[3]02-1'!$A$1:$G$1271,4,FALSE)</f>
        <v>0</v>
      </c>
      <c r="D940" s="369"/>
      <c r="E940" s="444" t="str">
        <f t="shared" si="44"/>
        <v/>
      </c>
      <c r="F940" s="438" t="str">
        <f t="shared" si="45"/>
        <v>否</v>
      </c>
      <c r="G940" s="282" t="str">
        <f t="shared" si="46"/>
        <v>项</v>
      </c>
      <c r="H940" s="149"/>
      <c r="I940" s="275"/>
    </row>
    <row r="941" ht="36" customHeight="1" spans="1:8">
      <c r="A941" s="442">
        <v>21399</v>
      </c>
      <c r="B941" s="440" t="s">
        <v>787</v>
      </c>
      <c r="C941" s="436">
        <f>SUM(C942:C943)</f>
        <v>50</v>
      </c>
      <c r="D941" s="436">
        <f>SUM(D942:D943)</f>
        <v>60</v>
      </c>
      <c r="E941" s="441">
        <f t="shared" si="44"/>
        <v>0.2</v>
      </c>
      <c r="F941" s="438" t="str">
        <f t="shared" si="45"/>
        <v>是</v>
      </c>
      <c r="G941" s="282" t="str">
        <f t="shared" si="46"/>
        <v>款</v>
      </c>
      <c r="H941" s="282"/>
    </row>
    <row r="942" s="147" customFormat="1" ht="36" hidden="1" customHeight="1" spans="1:9">
      <c r="A942" s="442">
        <v>2139901</v>
      </c>
      <c r="B942" s="443" t="s">
        <v>788</v>
      </c>
      <c r="C942" s="369">
        <f>VLOOKUP(A942,'[3]02-1'!$A$1:$G$1271,4,FALSE)</f>
        <v>0</v>
      </c>
      <c r="D942" s="369"/>
      <c r="E942" s="444" t="str">
        <f t="shared" si="44"/>
        <v/>
      </c>
      <c r="F942" s="438" t="str">
        <f t="shared" si="45"/>
        <v>否</v>
      </c>
      <c r="G942" s="282" t="str">
        <f t="shared" si="46"/>
        <v>项</v>
      </c>
      <c r="H942" s="149"/>
      <c r="I942" s="275"/>
    </row>
    <row r="943" s="147" customFormat="1" ht="36" customHeight="1" spans="1:9">
      <c r="A943" s="442">
        <v>2139999</v>
      </c>
      <c r="B943" s="443" t="s">
        <v>787</v>
      </c>
      <c r="C943" s="369">
        <f>VLOOKUP(A943,'[3]02-1'!$A$1:$G$1271,4,FALSE)</f>
        <v>50</v>
      </c>
      <c r="D943" s="369">
        <v>60</v>
      </c>
      <c r="E943" s="444">
        <f t="shared" si="44"/>
        <v>0.2</v>
      </c>
      <c r="F943" s="438" t="str">
        <f t="shared" si="45"/>
        <v>是</v>
      </c>
      <c r="G943" s="282" t="str">
        <f t="shared" si="46"/>
        <v>项</v>
      </c>
      <c r="H943" s="149"/>
      <c r="I943" s="275"/>
    </row>
    <row r="944" ht="36" customHeight="1" spans="1:8">
      <c r="A944" s="449">
        <v>214</v>
      </c>
      <c r="B944" s="208" t="s">
        <v>71</v>
      </c>
      <c r="C944" s="436">
        <f>SUM(C945,C967,C977,C987,C994,C999)</f>
        <v>836</v>
      </c>
      <c r="D944" s="436">
        <f>SUM(D945,D967,D977,D987,D994,D999)</f>
        <v>613</v>
      </c>
      <c r="E944" s="441">
        <f t="shared" si="44"/>
        <v>-0.267</v>
      </c>
      <c r="F944" s="438" t="str">
        <f t="shared" si="45"/>
        <v>是</v>
      </c>
      <c r="G944" s="282" t="str">
        <f t="shared" si="46"/>
        <v>类</v>
      </c>
      <c r="H944" s="282"/>
    </row>
    <row r="945" ht="36" customHeight="1" spans="1:8">
      <c r="A945" s="442">
        <v>21401</v>
      </c>
      <c r="B945" s="440" t="s">
        <v>789</v>
      </c>
      <c r="C945" s="436">
        <f>SUM(C946:C966)</f>
        <v>836</v>
      </c>
      <c r="D945" s="436">
        <f>SUM(D946:D966)</f>
        <v>613</v>
      </c>
      <c r="E945" s="441">
        <f t="shared" si="44"/>
        <v>-0.267</v>
      </c>
      <c r="F945" s="438" t="str">
        <f t="shared" si="45"/>
        <v>是</v>
      </c>
      <c r="G945" s="282" t="str">
        <f t="shared" si="46"/>
        <v>款</v>
      </c>
      <c r="H945" s="282"/>
    </row>
    <row r="946" s="147" customFormat="1" ht="36" customHeight="1" spans="1:9">
      <c r="A946" s="442">
        <v>2140101</v>
      </c>
      <c r="B946" s="443" t="s">
        <v>114</v>
      </c>
      <c r="C946" s="369">
        <f>VLOOKUP(A946,'[3]02-1'!$A$1:$G$1271,4,FALSE)</f>
        <v>188</v>
      </c>
      <c r="D946" s="369">
        <v>343</v>
      </c>
      <c r="E946" s="444">
        <f t="shared" si="44"/>
        <v>0.824</v>
      </c>
      <c r="F946" s="438" t="str">
        <f t="shared" si="45"/>
        <v>是</v>
      </c>
      <c r="G946" s="282" t="str">
        <f t="shared" si="46"/>
        <v>项</v>
      </c>
      <c r="H946" s="149"/>
      <c r="I946" s="275"/>
    </row>
    <row r="947" s="147" customFormat="1" ht="36" hidden="1" customHeight="1" spans="1:9">
      <c r="A947" s="442">
        <v>2140102</v>
      </c>
      <c r="B947" s="443" t="s">
        <v>115</v>
      </c>
      <c r="C947" s="369">
        <f>VLOOKUP(A947,'[3]02-1'!$A$1:$G$1271,4,FALSE)</f>
        <v>0</v>
      </c>
      <c r="D947" s="369"/>
      <c r="E947" s="444" t="str">
        <f t="shared" si="44"/>
        <v/>
      </c>
      <c r="F947" s="438" t="str">
        <f t="shared" si="45"/>
        <v>否</v>
      </c>
      <c r="G947" s="282" t="str">
        <f t="shared" si="46"/>
        <v>项</v>
      </c>
      <c r="H947" s="149"/>
      <c r="I947" s="275"/>
    </row>
    <row r="948" s="147" customFormat="1" ht="36" hidden="1" customHeight="1" spans="1:9">
      <c r="A948" s="442">
        <v>2140103</v>
      </c>
      <c r="B948" s="443" t="s">
        <v>116</v>
      </c>
      <c r="C948" s="369">
        <f>VLOOKUP(A948,'[3]02-1'!$A$1:$G$1271,4,FALSE)</f>
        <v>0</v>
      </c>
      <c r="D948" s="369"/>
      <c r="E948" s="444" t="str">
        <f t="shared" si="44"/>
        <v/>
      </c>
      <c r="F948" s="438" t="str">
        <f t="shared" si="45"/>
        <v>否</v>
      </c>
      <c r="G948" s="282" t="str">
        <f t="shared" si="46"/>
        <v>项</v>
      </c>
      <c r="H948" s="149"/>
      <c r="I948" s="275"/>
    </row>
    <row r="949" s="147" customFormat="1" ht="36" customHeight="1" spans="1:9">
      <c r="A949" s="442">
        <v>2140104</v>
      </c>
      <c r="B949" s="443" t="s">
        <v>790</v>
      </c>
      <c r="C949" s="369">
        <f>VLOOKUP(A949,'[3]02-1'!$A$1:$G$1271,4,FALSE)</f>
        <v>10</v>
      </c>
      <c r="D949" s="369"/>
      <c r="E949" s="444">
        <f t="shared" si="44"/>
        <v>-1</v>
      </c>
      <c r="F949" s="438" t="str">
        <f t="shared" si="45"/>
        <v>是</v>
      </c>
      <c r="G949" s="282" t="str">
        <f t="shared" si="46"/>
        <v>项</v>
      </c>
      <c r="H949" s="149"/>
      <c r="I949" s="275"/>
    </row>
    <row r="950" s="147" customFormat="1" ht="36" customHeight="1" spans="1:9">
      <c r="A950" s="442">
        <v>2140106</v>
      </c>
      <c r="B950" s="443" t="s">
        <v>791</v>
      </c>
      <c r="C950" s="369">
        <f>VLOOKUP(A950,'[3]02-1'!$A$1:$G$1271,4,FALSE)</f>
        <v>417</v>
      </c>
      <c r="D950" s="369">
        <v>206</v>
      </c>
      <c r="E950" s="444">
        <f t="shared" si="44"/>
        <v>-0.506</v>
      </c>
      <c r="F950" s="438" t="str">
        <f t="shared" si="45"/>
        <v>是</v>
      </c>
      <c r="G950" s="282" t="str">
        <f t="shared" si="46"/>
        <v>项</v>
      </c>
      <c r="H950" s="149"/>
      <c r="I950" s="275"/>
    </row>
    <row r="951" s="147" customFormat="1" ht="36" hidden="1" customHeight="1" spans="1:9">
      <c r="A951" s="442">
        <v>2140109</v>
      </c>
      <c r="B951" s="443" t="s">
        <v>792</v>
      </c>
      <c r="C951" s="369">
        <f>VLOOKUP(A951,'[3]02-1'!$A$1:$G$1271,4,FALSE)</f>
        <v>0</v>
      </c>
      <c r="D951" s="369"/>
      <c r="E951" s="444" t="str">
        <f t="shared" si="44"/>
        <v/>
      </c>
      <c r="F951" s="438" t="str">
        <f t="shared" si="45"/>
        <v>否</v>
      </c>
      <c r="G951" s="282" t="str">
        <f t="shared" si="46"/>
        <v>项</v>
      </c>
      <c r="H951" s="149"/>
      <c r="I951" s="275"/>
    </row>
    <row r="952" s="147" customFormat="1" ht="36" hidden="1" customHeight="1" spans="1:9">
      <c r="A952" s="442">
        <v>2140110</v>
      </c>
      <c r="B952" s="443" t="s">
        <v>793</v>
      </c>
      <c r="C952" s="369">
        <f>VLOOKUP(A952,'[3]02-1'!$A$1:$G$1271,4,FALSE)</f>
        <v>0</v>
      </c>
      <c r="D952" s="369"/>
      <c r="E952" s="444" t="str">
        <f t="shared" si="44"/>
        <v/>
      </c>
      <c r="F952" s="438" t="str">
        <f t="shared" si="45"/>
        <v>否</v>
      </c>
      <c r="G952" s="282" t="str">
        <f t="shared" si="46"/>
        <v>项</v>
      </c>
      <c r="H952" s="149"/>
      <c r="I952" s="275"/>
    </row>
    <row r="953" s="147" customFormat="1" ht="36" hidden="1" customHeight="1" spans="1:9">
      <c r="A953" s="442">
        <v>2140111</v>
      </c>
      <c r="B953" s="443" t="s">
        <v>794</v>
      </c>
      <c r="C953" s="369">
        <f>VLOOKUP(A953,'[3]02-1'!$A$1:$G$1271,4,FALSE)</f>
        <v>0</v>
      </c>
      <c r="D953" s="369"/>
      <c r="E953" s="444" t="str">
        <f t="shared" si="44"/>
        <v/>
      </c>
      <c r="F953" s="438" t="str">
        <f t="shared" si="45"/>
        <v>否</v>
      </c>
      <c r="G953" s="282" t="str">
        <f t="shared" si="46"/>
        <v>项</v>
      </c>
      <c r="H953" s="149"/>
      <c r="I953" s="275"/>
    </row>
    <row r="954" s="147" customFormat="1" ht="36" customHeight="1" spans="1:9">
      <c r="A954" s="442">
        <v>2140112</v>
      </c>
      <c r="B954" s="443" t="s">
        <v>795</v>
      </c>
      <c r="C954" s="369">
        <f>VLOOKUP(A954,'[3]02-1'!$A$1:$G$1271,4,FALSE)</f>
        <v>221</v>
      </c>
      <c r="D954" s="369">
        <v>64</v>
      </c>
      <c r="E954" s="444">
        <f t="shared" si="44"/>
        <v>-0.71</v>
      </c>
      <c r="F954" s="438" t="str">
        <f t="shared" si="45"/>
        <v>是</v>
      </c>
      <c r="G954" s="282" t="str">
        <f t="shared" si="46"/>
        <v>项</v>
      </c>
      <c r="H954" s="149"/>
      <c r="I954" s="275"/>
    </row>
    <row r="955" s="147" customFormat="1" ht="36" hidden="1" customHeight="1" spans="1:9">
      <c r="A955" s="442">
        <v>2140114</v>
      </c>
      <c r="B955" s="443" t="s">
        <v>796</v>
      </c>
      <c r="C955" s="369">
        <f>VLOOKUP(A955,'[3]02-1'!$A$1:$G$1271,4,FALSE)</f>
        <v>0</v>
      </c>
      <c r="D955" s="369"/>
      <c r="E955" s="444" t="str">
        <f t="shared" si="44"/>
        <v/>
      </c>
      <c r="F955" s="438" t="str">
        <f t="shared" si="45"/>
        <v>否</v>
      </c>
      <c r="G955" s="282" t="str">
        <f t="shared" si="46"/>
        <v>项</v>
      </c>
      <c r="H955" s="149"/>
      <c r="I955" s="275"/>
    </row>
    <row r="956" s="147" customFormat="1" ht="36" hidden="1" customHeight="1" spans="1:9">
      <c r="A956" s="442">
        <v>2140122</v>
      </c>
      <c r="B956" s="443" t="s">
        <v>797</v>
      </c>
      <c r="C956" s="369">
        <f>VLOOKUP(A956,'[3]02-1'!$A$1:$G$1271,4,FALSE)</f>
        <v>0</v>
      </c>
      <c r="D956" s="369"/>
      <c r="E956" s="444" t="str">
        <f t="shared" si="44"/>
        <v/>
      </c>
      <c r="F956" s="438" t="str">
        <f t="shared" si="45"/>
        <v>否</v>
      </c>
      <c r="G956" s="282" t="str">
        <f t="shared" si="46"/>
        <v>项</v>
      </c>
      <c r="H956" s="149"/>
      <c r="I956" s="275"/>
    </row>
    <row r="957" s="147" customFormat="1" ht="36" hidden="1" customHeight="1" spans="1:9">
      <c r="A957" s="442">
        <v>2140123</v>
      </c>
      <c r="B957" s="443" t="s">
        <v>798</v>
      </c>
      <c r="C957" s="369">
        <f>VLOOKUP(A957,'[3]02-1'!$A$1:$G$1271,4,FALSE)</f>
        <v>0</v>
      </c>
      <c r="D957" s="369"/>
      <c r="E957" s="444" t="str">
        <f t="shared" si="44"/>
        <v/>
      </c>
      <c r="F957" s="438" t="str">
        <f t="shared" si="45"/>
        <v>否</v>
      </c>
      <c r="G957" s="282" t="str">
        <f t="shared" si="46"/>
        <v>项</v>
      </c>
      <c r="H957" s="149"/>
      <c r="I957" s="275"/>
    </row>
    <row r="958" s="147" customFormat="1" ht="36" hidden="1" customHeight="1" spans="1:9">
      <c r="A958" s="442">
        <v>2140127</v>
      </c>
      <c r="B958" s="443" t="s">
        <v>799</v>
      </c>
      <c r="C958" s="369">
        <f>VLOOKUP(A958,'[3]02-1'!$A$1:$G$1271,4,FALSE)</f>
        <v>0</v>
      </c>
      <c r="D958" s="369"/>
      <c r="E958" s="444" t="str">
        <f t="shared" si="44"/>
        <v/>
      </c>
      <c r="F958" s="438" t="str">
        <f t="shared" si="45"/>
        <v>否</v>
      </c>
      <c r="G958" s="282" t="str">
        <f t="shared" si="46"/>
        <v>项</v>
      </c>
      <c r="H958" s="149"/>
      <c r="I958" s="275"/>
    </row>
    <row r="959" s="147" customFormat="1" ht="36" hidden="1" customHeight="1" spans="1:9">
      <c r="A959" s="442">
        <v>2140128</v>
      </c>
      <c r="B959" s="443" t="s">
        <v>800</v>
      </c>
      <c r="C959" s="369">
        <f>VLOOKUP(A959,'[3]02-1'!$A$1:$G$1271,4,FALSE)</f>
        <v>0</v>
      </c>
      <c r="D959" s="369"/>
      <c r="E959" s="444" t="str">
        <f t="shared" si="44"/>
        <v/>
      </c>
      <c r="F959" s="438" t="str">
        <f t="shared" si="45"/>
        <v>否</v>
      </c>
      <c r="G959" s="282" t="str">
        <f t="shared" si="46"/>
        <v>项</v>
      </c>
      <c r="H959" s="149"/>
      <c r="I959" s="275"/>
    </row>
    <row r="960" s="147" customFormat="1" ht="36" hidden="1" customHeight="1" spans="1:9">
      <c r="A960" s="442">
        <v>2140129</v>
      </c>
      <c r="B960" s="443" t="s">
        <v>801</v>
      </c>
      <c r="C960" s="369">
        <f>VLOOKUP(A960,'[3]02-1'!$A$1:$G$1271,4,FALSE)</f>
        <v>0</v>
      </c>
      <c r="D960" s="369"/>
      <c r="E960" s="444" t="str">
        <f t="shared" si="44"/>
        <v/>
      </c>
      <c r="F960" s="438" t="str">
        <f t="shared" si="45"/>
        <v>否</v>
      </c>
      <c r="G960" s="282" t="str">
        <f t="shared" si="46"/>
        <v>项</v>
      </c>
      <c r="H960" s="149"/>
      <c r="I960" s="275"/>
    </row>
    <row r="961" s="147" customFormat="1" ht="36" hidden="1" customHeight="1" spans="1:9">
      <c r="A961" s="442">
        <v>2140130</v>
      </c>
      <c r="B961" s="443" t="s">
        <v>802</v>
      </c>
      <c r="C961" s="369">
        <f>VLOOKUP(A961,'[3]02-1'!$A$1:$G$1271,4,FALSE)</f>
        <v>0</v>
      </c>
      <c r="D961" s="369"/>
      <c r="E961" s="444" t="str">
        <f t="shared" si="44"/>
        <v/>
      </c>
      <c r="F961" s="438" t="str">
        <f t="shared" si="45"/>
        <v>否</v>
      </c>
      <c r="G961" s="282" t="str">
        <f t="shared" si="46"/>
        <v>项</v>
      </c>
      <c r="H961" s="149"/>
      <c r="I961" s="275"/>
    </row>
    <row r="962" s="147" customFormat="1" ht="36" hidden="1" customHeight="1" spans="1:9">
      <c r="A962" s="442">
        <v>2140131</v>
      </c>
      <c r="B962" s="443" t="s">
        <v>803</v>
      </c>
      <c r="C962" s="369">
        <f>VLOOKUP(A962,'[3]02-1'!$A$1:$G$1271,4,FALSE)</f>
        <v>0</v>
      </c>
      <c r="D962" s="369"/>
      <c r="E962" s="444" t="str">
        <f t="shared" si="44"/>
        <v/>
      </c>
      <c r="F962" s="438" t="str">
        <f t="shared" si="45"/>
        <v>否</v>
      </c>
      <c r="G962" s="282" t="str">
        <f t="shared" si="46"/>
        <v>项</v>
      </c>
      <c r="H962" s="149"/>
      <c r="I962" s="275"/>
    </row>
    <row r="963" s="147" customFormat="1" ht="36" hidden="1" customHeight="1" spans="1:9">
      <c r="A963" s="442">
        <v>2140133</v>
      </c>
      <c r="B963" s="443" t="s">
        <v>804</v>
      </c>
      <c r="C963" s="369">
        <f>VLOOKUP(A963,'[3]02-1'!$A$1:$G$1271,4,FALSE)</f>
        <v>0</v>
      </c>
      <c r="D963" s="369"/>
      <c r="E963" s="444" t="str">
        <f t="shared" si="44"/>
        <v/>
      </c>
      <c r="F963" s="438" t="str">
        <f t="shared" si="45"/>
        <v>否</v>
      </c>
      <c r="G963" s="282" t="str">
        <f t="shared" si="46"/>
        <v>项</v>
      </c>
      <c r="H963" s="149"/>
      <c r="I963" s="275"/>
    </row>
    <row r="964" s="147" customFormat="1" ht="36" hidden="1" customHeight="1" spans="1:9">
      <c r="A964" s="442">
        <v>2140136</v>
      </c>
      <c r="B964" s="443" t="s">
        <v>805</v>
      </c>
      <c r="C964" s="369">
        <f>VLOOKUP(A964,'[3]02-1'!$A$1:$G$1271,4,FALSE)</f>
        <v>0</v>
      </c>
      <c r="D964" s="369"/>
      <c r="E964" s="444" t="str">
        <f t="shared" ref="E964:E1027" si="47">IFERROR(D964/C964-1,"")</f>
        <v/>
      </c>
      <c r="F964" s="438" t="str">
        <f t="shared" ref="F964:F1027" si="48">IF(LEN(A964)=3,"是",IF(B964&lt;&gt;"",IF(SUM(C964:D964)&lt;&gt;0,"是","否"),"是"))</f>
        <v>否</v>
      </c>
      <c r="G964" s="282" t="str">
        <f t="shared" ref="G964:G1027" si="49">IF(LEN(A964)=3,"类",IF(LEN(A964)=5,"款","项"))</f>
        <v>项</v>
      </c>
      <c r="H964" s="149"/>
      <c r="I964" s="275"/>
    </row>
    <row r="965" s="147" customFormat="1" ht="36" hidden="1" customHeight="1" spans="1:9">
      <c r="A965" s="442">
        <v>2140138</v>
      </c>
      <c r="B965" s="443" t="s">
        <v>806</v>
      </c>
      <c r="C965" s="369">
        <f>VLOOKUP(A965,'[3]02-1'!$A$1:$G$1271,4,FALSE)</f>
        <v>0</v>
      </c>
      <c r="D965" s="369"/>
      <c r="E965" s="444" t="str">
        <f t="shared" si="47"/>
        <v/>
      </c>
      <c r="F965" s="438" t="str">
        <f t="shared" si="48"/>
        <v>否</v>
      </c>
      <c r="G965" s="282" t="str">
        <f t="shared" si="49"/>
        <v>项</v>
      </c>
      <c r="H965" s="149"/>
      <c r="I965" s="275"/>
    </row>
    <row r="966" s="147" customFormat="1" ht="36" hidden="1" customHeight="1" spans="1:9">
      <c r="A966" s="442">
        <v>2140199</v>
      </c>
      <c r="B966" s="443" t="s">
        <v>807</v>
      </c>
      <c r="C966" s="369">
        <f>VLOOKUP(A966,'[3]02-1'!$A$1:$G$1271,4,FALSE)</f>
        <v>0</v>
      </c>
      <c r="D966" s="369"/>
      <c r="E966" s="444" t="str">
        <f t="shared" si="47"/>
        <v/>
      </c>
      <c r="F966" s="438" t="str">
        <f t="shared" si="48"/>
        <v>否</v>
      </c>
      <c r="G966" s="282" t="str">
        <f t="shared" si="49"/>
        <v>项</v>
      </c>
      <c r="H966" s="149"/>
      <c r="I966" s="275"/>
    </row>
    <row r="967" ht="36" hidden="1" customHeight="1" spans="1:8">
      <c r="A967" s="442">
        <v>21402</v>
      </c>
      <c r="B967" s="440" t="s">
        <v>808</v>
      </c>
      <c r="C967" s="448">
        <f>SUM(C968:C976)</f>
        <v>0</v>
      </c>
      <c r="D967" s="448">
        <f>SUM(D968:D976)</f>
        <v>0</v>
      </c>
      <c r="E967" s="444" t="str">
        <f t="shared" si="47"/>
        <v/>
      </c>
      <c r="F967" s="438" t="str">
        <f t="shared" si="48"/>
        <v>否</v>
      </c>
      <c r="G967" s="282" t="str">
        <f t="shared" si="49"/>
        <v>款</v>
      </c>
      <c r="H967" s="282"/>
    </row>
    <row r="968" s="147" customFormat="1" ht="36" hidden="1" customHeight="1" spans="1:9">
      <c r="A968" s="442">
        <v>2140201</v>
      </c>
      <c r="B968" s="443" t="s">
        <v>114</v>
      </c>
      <c r="C968" s="369">
        <f>VLOOKUP(A968,'[3]02-1'!$A$1:$G$1271,4,FALSE)</f>
        <v>0</v>
      </c>
      <c r="D968" s="369"/>
      <c r="E968" s="444" t="str">
        <f t="shared" si="47"/>
        <v/>
      </c>
      <c r="F968" s="438" t="str">
        <f t="shared" si="48"/>
        <v>否</v>
      </c>
      <c r="G968" s="282" t="str">
        <f t="shared" si="49"/>
        <v>项</v>
      </c>
      <c r="H968" s="149"/>
      <c r="I968" s="275"/>
    </row>
    <row r="969" s="147" customFormat="1" ht="36" hidden="1" customHeight="1" spans="1:9">
      <c r="A969" s="442">
        <v>2140202</v>
      </c>
      <c r="B969" s="443" t="s">
        <v>115</v>
      </c>
      <c r="C969" s="369">
        <f>VLOOKUP(A969,'[3]02-1'!$A$1:$G$1271,4,FALSE)</f>
        <v>0</v>
      </c>
      <c r="D969" s="369"/>
      <c r="E969" s="444" t="str">
        <f t="shared" si="47"/>
        <v/>
      </c>
      <c r="F969" s="438" t="str">
        <f t="shared" si="48"/>
        <v>否</v>
      </c>
      <c r="G969" s="282" t="str">
        <f t="shared" si="49"/>
        <v>项</v>
      </c>
      <c r="H969" s="149"/>
      <c r="I969" s="275"/>
    </row>
    <row r="970" s="147" customFormat="1" ht="36" hidden="1" customHeight="1" spans="1:9">
      <c r="A970" s="442">
        <v>2140203</v>
      </c>
      <c r="B970" s="443" t="s">
        <v>116</v>
      </c>
      <c r="C970" s="369">
        <f>VLOOKUP(A970,'[3]02-1'!$A$1:$G$1271,4,FALSE)</f>
        <v>0</v>
      </c>
      <c r="D970" s="369"/>
      <c r="E970" s="444" t="str">
        <f t="shared" si="47"/>
        <v/>
      </c>
      <c r="F970" s="438" t="str">
        <f t="shared" si="48"/>
        <v>否</v>
      </c>
      <c r="G970" s="282" t="str">
        <f t="shared" si="49"/>
        <v>项</v>
      </c>
      <c r="H970" s="149"/>
      <c r="I970" s="275"/>
    </row>
    <row r="971" s="147" customFormat="1" ht="36" hidden="1" customHeight="1" spans="1:9">
      <c r="A971" s="442">
        <v>2140204</v>
      </c>
      <c r="B971" s="443" t="s">
        <v>809</v>
      </c>
      <c r="C971" s="369">
        <f>VLOOKUP(A971,'[3]02-1'!$A$1:$G$1271,4,FALSE)</f>
        <v>0</v>
      </c>
      <c r="D971" s="369"/>
      <c r="E971" s="444" t="str">
        <f t="shared" si="47"/>
        <v/>
      </c>
      <c r="F971" s="438" t="str">
        <f t="shared" si="48"/>
        <v>否</v>
      </c>
      <c r="G971" s="282" t="str">
        <f t="shared" si="49"/>
        <v>项</v>
      </c>
      <c r="H971" s="149"/>
      <c r="I971" s="275"/>
    </row>
    <row r="972" s="147" customFormat="1" ht="36" hidden="1" customHeight="1" spans="1:9">
      <c r="A972" s="442">
        <v>2140205</v>
      </c>
      <c r="B972" s="443" t="s">
        <v>810</v>
      </c>
      <c r="C972" s="369">
        <f>VLOOKUP(A972,'[3]02-1'!$A$1:$G$1271,4,FALSE)</f>
        <v>0</v>
      </c>
      <c r="D972" s="369"/>
      <c r="E972" s="444" t="str">
        <f t="shared" si="47"/>
        <v/>
      </c>
      <c r="F972" s="438" t="str">
        <f t="shared" si="48"/>
        <v>否</v>
      </c>
      <c r="G972" s="282" t="str">
        <f t="shared" si="49"/>
        <v>项</v>
      </c>
      <c r="H972" s="149"/>
      <c r="I972" s="275"/>
    </row>
    <row r="973" s="147" customFormat="1" ht="36" hidden="1" customHeight="1" spans="1:9">
      <c r="A973" s="442">
        <v>2140206</v>
      </c>
      <c r="B973" s="443" t="s">
        <v>811</v>
      </c>
      <c r="C973" s="369">
        <f>VLOOKUP(A973,'[3]02-1'!$A$1:$G$1271,4,FALSE)</f>
        <v>0</v>
      </c>
      <c r="D973" s="369"/>
      <c r="E973" s="444" t="str">
        <f t="shared" si="47"/>
        <v/>
      </c>
      <c r="F973" s="438" t="str">
        <f t="shared" si="48"/>
        <v>否</v>
      </c>
      <c r="G973" s="282" t="str">
        <f t="shared" si="49"/>
        <v>项</v>
      </c>
      <c r="H973" s="149"/>
      <c r="I973" s="275"/>
    </row>
    <row r="974" s="147" customFormat="1" ht="36" hidden="1" customHeight="1" spans="1:9">
      <c r="A974" s="442">
        <v>2140207</v>
      </c>
      <c r="B974" s="443" t="s">
        <v>812</v>
      </c>
      <c r="C974" s="369">
        <f>VLOOKUP(A974,'[3]02-1'!$A$1:$G$1271,4,FALSE)</f>
        <v>0</v>
      </c>
      <c r="D974" s="369"/>
      <c r="E974" s="444" t="str">
        <f t="shared" si="47"/>
        <v/>
      </c>
      <c r="F974" s="438" t="str">
        <f t="shared" si="48"/>
        <v>否</v>
      </c>
      <c r="G974" s="282" t="str">
        <f t="shared" si="49"/>
        <v>项</v>
      </c>
      <c r="H974" s="149"/>
      <c r="I974" s="275"/>
    </row>
    <row r="975" s="147" customFormat="1" ht="36" hidden="1" customHeight="1" spans="1:9">
      <c r="A975" s="442">
        <v>2140208</v>
      </c>
      <c r="B975" s="443" t="s">
        <v>813</v>
      </c>
      <c r="C975" s="369">
        <f>VLOOKUP(A975,'[3]02-1'!$A$1:$G$1271,4,FALSE)</f>
        <v>0</v>
      </c>
      <c r="D975" s="369"/>
      <c r="E975" s="444" t="str">
        <f t="shared" si="47"/>
        <v/>
      </c>
      <c r="F975" s="438" t="str">
        <f t="shared" si="48"/>
        <v>否</v>
      </c>
      <c r="G975" s="282" t="str">
        <f t="shared" si="49"/>
        <v>项</v>
      </c>
      <c r="H975" s="149"/>
      <c r="I975" s="275"/>
    </row>
    <row r="976" s="147" customFormat="1" ht="36" hidden="1" customHeight="1" spans="1:9">
      <c r="A976" s="442">
        <v>2140299</v>
      </c>
      <c r="B976" s="443" t="s">
        <v>814</v>
      </c>
      <c r="C976" s="369">
        <f>VLOOKUP(A976,'[3]02-1'!$A$1:$G$1271,4,FALSE)</f>
        <v>0</v>
      </c>
      <c r="D976" s="369"/>
      <c r="E976" s="444" t="str">
        <f t="shared" si="47"/>
        <v/>
      </c>
      <c r="F976" s="438" t="str">
        <f t="shared" si="48"/>
        <v>否</v>
      </c>
      <c r="G976" s="282" t="str">
        <f t="shared" si="49"/>
        <v>项</v>
      </c>
      <c r="H976" s="149"/>
      <c r="I976" s="275"/>
    </row>
    <row r="977" ht="36" hidden="1" customHeight="1" spans="1:8">
      <c r="A977" s="442">
        <v>21403</v>
      </c>
      <c r="B977" s="440" t="s">
        <v>815</v>
      </c>
      <c r="C977" s="448">
        <f>SUM(C978:C986)</f>
        <v>0</v>
      </c>
      <c r="D977" s="448">
        <f>SUM(D978:D986)</f>
        <v>0</v>
      </c>
      <c r="E977" s="444" t="str">
        <f t="shared" si="47"/>
        <v/>
      </c>
      <c r="F977" s="438" t="str">
        <f t="shared" si="48"/>
        <v>否</v>
      </c>
      <c r="G977" s="282" t="str">
        <f t="shared" si="49"/>
        <v>款</v>
      </c>
      <c r="H977" s="282"/>
    </row>
    <row r="978" s="147" customFormat="1" ht="36" hidden="1" customHeight="1" spans="1:9">
      <c r="A978" s="442">
        <v>2140301</v>
      </c>
      <c r="B978" s="443" t="s">
        <v>114</v>
      </c>
      <c r="C978" s="369">
        <f>VLOOKUP(A978,'[3]02-1'!$A$1:$G$1271,4,FALSE)</f>
        <v>0</v>
      </c>
      <c r="D978" s="369"/>
      <c r="E978" s="444" t="str">
        <f t="shared" si="47"/>
        <v/>
      </c>
      <c r="F978" s="438" t="str">
        <f t="shared" si="48"/>
        <v>否</v>
      </c>
      <c r="G978" s="282" t="str">
        <f t="shared" si="49"/>
        <v>项</v>
      </c>
      <c r="H978" s="149"/>
      <c r="I978" s="275"/>
    </row>
    <row r="979" s="147" customFormat="1" ht="36" hidden="1" customHeight="1" spans="1:9">
      <c r="A979" s="442">
        <v>2140302</v>
      </c>
      <c r="B979" s="443" t="s">
        <v>115</v>
      </c>
      <c r="C979" s="369">
        <f>VLOOKUP(A979,'[3]02-1'!$A$1:$G$1271,4,FALSE)</f>
        <v>0</v>
      </c>
      <c r="D979" s="369"/>
      <c r="E979" s="444" t="str">
        <f t="shared" si="47"/>
        <v/>
      </c>
      <c r="F979" s="438" t="str">
        <f t="shared" si="48"/>
        <v>否</v>
      </c>
      <c r="G979" s="282" t="str">
        <f t="shared" si="49"/>
        <v>项</v>
      </c>
      <c r="H979" s="149"/>
      <c r="I979" s="275"/>
    </row>
    <row r="980" s="147" customFormat="1" ht="36" hidden="1" customHeight="1" spans="1:9">
      <c r="A980" s="442">
        <v>2140303</v>
      </c>
      <c r="B980" s="443" t="s">
        <v>116</v>
      </c>
      <c r="C980" s="369">
        <f>VLOOKUP(A980,'[3]02-1'!$A$1:$G$1271,4,FALSE)</f>
        <v>0</v>
      </c>
      <c r="D980" s="369"/>
      <c r="E980" s="444" t="str">
        <f t="shared" si="47"/>
        <v/>
      </c>
      <c r="F980" s="438" t="str">
        <f t="shared" si="48"/>
        <v>否</v>
      </c>
      <c r="G980" s="282" t="str">
        <f t="shared" si="49"/>
        <v>项</v>
      </c>
      <c r="H980" s="149"/>
      <c r="I980" s="275"/>
    </row>
    <row r="981" s="147" customFormat="1" ht="36" hidden="1" customHeight="1" spans="1:9">
      <c r="A981" s="442">
        <v>2140304</v>
      </c>
      <c r="B981" s="443" t="s">
        <v>816</v>
      </c>
      <c r="C981" s="369">
        <f>VLOOKUP(A981,'[3]02-1'!$A$1:$G$1271,4,FALSE)</f>
        <v>0</v>
      </c>
      <c r="D981" s="369"/>
      <c r="E981" s="444" t="str">
        <f t="shared" si="47"/>
        <v/>
      </c>
      <c r="F981" s="438" t="str">
        <f t="shared" si="48"/>
        <v>否</v>
      </c>
      <c r="G981" s="282" t="str">
        <f t="shared" si="49"/>
        <v>项</v>
      </c>
      <c r="H981" s="149"/>
      <c r="I981" s="275"/>
    </row>
    <row r="982" s="147" customFormat="1" ht="36" hidden="1" customHeight="1" spans="1:9">
      <c r="A982" s="442">
        <v>2140305</v>
      </c>
      <c r="B982" s="443" t="s">
        <v>817</v>
      </c>
      <c r="C982" s="369">
        <f>VLOOKUP(A982,'[3]02-1'!$A$1:$G$1271,4,FALSE)</f>
        <v>0</v>
      </c>
      <c r="D982" s="369"/>
      <c r="E982" s="444" t="str">
        <f t="shared" si="47"/>
        <v/>
      </c>
      <c r="F982" s="438" t="str">
        <f t="shared" si="48"/>
        <v>否</v>
      </c>
      <c r="G982" s="282" t="str">
        <f t="shared" si="49"/>
        <v>项</v>
      </c>
      <c r="H982" s="149"/>
      <c r="I982" s="275"/>
    </row>
    <row r="983" s="147" customFormat="1" ht="36" hidden="1" customHeight="1" spans="1:9">
      <c r="A983" s="442">
        <v>2140306</v>
      </c>
      <c r="B983" s="443" t="s">
        <v>818</v>
      </c>
      <c r="C983" s="369">
        <f>VLOOKUP(A983,'[3]02-1'!$A$1:$G$1271,4,FALSE)</f>
        <v>0</v>
      </c>
      <c r="D983" s="369"/>
      <c r="E983" s="444" t="str">
        <f t="shared" si="47"/>
        <v/>
      </c>
      <c r="F983" s="438" t="str">
        <f t="shared" si="48"/>
        <v>否</v>
      </c>
      <c r="G983" s="282" t="str">
        <f t="shared" si="49"/>
        <v>项</v>
      </c>
      <c r="H983" s="149"/>
      <c r="I983" s="275"/>
    </row>
    <row r="984" s="147" customFormat="1" ht="36" hidden="1" customHeight="1" spans="1:9">
      <c r="A984" s="442">
        <v>2140307</v>
      </c>
      <c r="B984" s="443" t="s">
        <v>819</v>
      </c>
      <c r="C984" s="369">
        <f>VLOOKUP(A984,'[3]02-1'!$A$1:$G$1271,4,FALSE)</f>
        <v>0</v>
      </c>
      <c r="D984" s="369"/>
      <c r="E984" s="444" t="str">
        <f t="shared" si="47"/>
        <v/>
      </c>
      <c r="F984" s="438" t="str">
        <f t="shared" si="48"/>
        <v>否</v>
      </c>
      <c r="G984" s="282" t="str">
        <f t="shared" si="49"/>
        <v>项</v>
      </c>
      <c r="H984" s="149"/>
      <c r="I984" s="275"/>
    </row>
    <row r="985" s="147" customFormat="1" ht="36" hidden="1" customHeight="1" spans="1:9">
      <c r="A985" s="442">
        <v>2140308</v>
      </c>
      <c r="B985" s="443" t="s">
        <v>820</v>
      </c>
      <c r="C985" s="369">
        <f>VLOOKUP(A985,'[3]02-1'!$A$1:$G$1271,4,FALSE)</f>
        <v>0</v>
      </c>
      <c r="D985" s="369"/>
      <c r="E985" s="444" t="str">
        <f t="shared" si="47"/>
        <v/>
      </c>
      <c r="F985" s="438" t="str">
        <f t="shared" si="48"/>
        <v>否</v>
      </c>
      <c r="G985" s="282" t="str">
        <f t="shared" si="49"/>
        <v>项</v>
      </c>
      <c r="H985" s="149"/>
      <c r="I985" s="275"/>
    </row>
    <row r="986" s="147" customFormat="1" ht="36" hidden="1" customHeight="1" spans="1:9">
      <c r="A986" s="442">
        <v>2140399</v>
      </c>
      <c r="B986" s="443" t="s">
        <v>821</v>
      </c>
      <c r="C986" s="369">
        <f>VLOOKUP(A986,'[3]02-1'!$A$1:$G$1271,4,FALSE)</f>
        <v>0</v>
      </c>
      <c r="D986" s="369"/>
      <c r="E986" s="444" t="str">
        <f t="shared" si="47"/>
        <v/>
      </c>
      <c r="F986" s="438" t="str">
        <f t="shared" si="48"/>
        <v>否</v>
      </c>
      <c r="G986" s="282" t="str">
        <f t="shared" si="49"/>
        <v>项</v>
      </c>
      <c r="H986" s="149"/>
      <c r="I986" s="275"/>
    </row>
    <row r="987" ht="36" hidden="1" customHeight="1" spans="1:8">
      <c r="A987" s="442">
        <v>21405</v>
      </c>
      <c r="B987" s="440" t="s">
        <v>822</v>
      </c>
      <c r="C987" s="448">
        <f>SUM(C988:C993)</f>
        <v>0</v>
      </c>
      <c r="D987" s="448">
        <f>SUM(D988:D993)</f>
        <v>0</v>
      </c>
      <c r="E987" s="444" t="str">
        <f t="shared" si="47"/>
        <v/>
      </c>
      <c r="F987" s="438" t="str">
        <f t="shared" si="48"/>
        <v>否</v>
      </c>
      <c r="G987" s="282" t="str">
        <f t="shared" si="49"/>
        <v>款</v>
      </c>
      <c r="H987" s="282"/>
    </row>
    <row r="988" s="147" customFormat="1" ht="36" hidden="1" customHeight="1" spans="1:9">
      <c r="A988" s="442">
        <v>2140501</v>
      </c>
      <c r="B988" s="443" t="s">
        <v>114</v>
      </c>
      <c r="C988" s="369">
        <f>VLOOKUP(A988,'[3]02-1'!$A$1:$G$1271,4,FALSE)</f>
        <v>0</v>
      </c>
      <c r="D988" s="369"/>
      <c r="E988" s="444" t="str">
        <f t="shared" si="47"/>
        <v/>
      </c>
      <c r="F988" s="438" t="str">
        <f t="shared" si="48"/>
        <v>否</v>
      </c>
      <c r="G988" s="282" t="str">
        <f t="shared" si="49"/>
        <v>项</v>
      </c>
      <c r="H988" s="149"/>
      <c r="I988" s="275"/>
    </row>
    <row r="989" s="147" customFormat="1" ht="36" hidden="1" customHeight="1" spans="1:9">
      <c r="A989" s="442">
        <v>2140502</v>
      </c>
      <c r="B989" s="443" t="s">
        <v>115</v>
      </c>
      <c r="C989" s="369">
        <f>VLOOKUP(A989,'[3]02-1'!$A$1:$G$1271,4,FALSE)</f>
        <v>0</v>
      </c>
      <c r="D989" s="369"/>
      <c r="E989" s="444" t="str">
        <f t="shared" si="47"/>
        <v/>
      </c>
      <c r="F989" s="438" t="str">
        <f t="shared" si="48"/>
        <v>否</v>
      </c>
      <c r="G989" s="282" t="str">
        <f t="shared" si="49"/>
        <v>项</v>
      </c>
      <c r="H989" s="149"/>
      <c r="I989" s="275"/>
    </row>
    <row r="990" s="147" customFormat="1" ht="36" hidden="1" customHeight="1" spans="1:9">
      <c r="A990" s="442">
        <v>2140503</v>
      </c>
      <c r="B990" s="443" t="s">
        <v>116</v>
      </c>
      <c r="C990" s="369">
        <f>VLOOKUP(A990,'[3]02-1'!$A$1:$G$1271,4,FALSE)</f>
        <v>0</v>
      </c>
      <c r="D990" s="369"/>
      <c r="E990" s="444" t="str">
        <f t="shared" si="47"/>
        <v/>
      </c>
      <c r="F990" s="438" t="str">
        <f t="shared" si="48"/>
        <v>否</v>
      </c>
      <c r="G990" s="282" t="str">
        <f t="shared" si="49"/>
        <v>项</v>
      </c>
      <c r="H990" s="149"/>
      <c r="I990" s="275"/>
    </row>
    <row r="991" s="147" customFormat="1" ht="36" hidden="1" customHeight="1" spans="1:9">
      <c r="A991" s="442">
        <v>2140504</v>
      </c>
      <c r="B991" s="443" t="s">
        <v>813</v>
      </c>
      <c r="C991" s="369">
        <f>VLOOKUP(A991,'[3]02-1'!$A$1:$G$1271,4,FALSE)</f>
        <v>0</v>
      </c>
      <c r="D991" s="369"/>
      <c r="E991" s="444" t="str">
        <f t="shared" si="47"/>
        <v/>
      </c>
      <c r="F991" s="438" t="str">
        <f t="shared" si="48"/>
        <v>否</v>
      </c>
      <c r="G991" s="282" t="str">
        <f t="shared" si="49"/>
        <v>项</v>
      </c>
      <c r="H991" s="149"/>
      <c r="I991" s="275"/>
    </row>
    <row r="992" s="147" customFormat="1" ht="36" hidden="1" customHeight="1" spans="1:9">
      <c r="A992" s="442">
        <v>2140505</v>
      </c>
      <c r="B992" s="443" t="s">
        <v>823</v>
      </c>
      <c r="C992" s="369">
        <f>VLOOKUP(A992,'[3]02-1'!$A$1:$G$1271,4,FALSE)</f>
        <v>0</v>
      </c>
      <c r="D992" s="369"/>
      <c r="E992" s="444" t="str">
        <f t="shared" si="47"/>
        <v/>
      </c>
      <c r="F992" s="438" t="str">
        <f t="shared" si="48"/>
        <v>否</v>
      </c>
      <c r="G992" s="282" t="str">
        <f t="shared" si="49"/>
        <v>项</v>
      </c>
      <c r="H992" s="149"/>
      <c r="I992" s="275"/>
    </row>
    <row r="993" s="147" customFormat="1" ht="36" hidden="1" customHeight="1" spans="1:9">
      <c r="A993" s="442">
        <v>2140599</v>
      </c>
      <c r="B993" s="443" t="s">
        <v>824</v>
      </c>
      <c r="C993" s="369">
        <f>VLOOKUP(A993,'[3]02-1'!$A$1:$G$1271,4,FALSE)</f>
        <v>0</v>
      </c>
      <c r="D993" s="369"/>
      <c r="E993" s="444" t="str">
        <f t="shared" si="47"/>
        <v/>
      </c>
      <c r="F993" s="438" t="str">
        <f t="shared" si="48"/>
        <v>否</v>
      </c>
      <c r="G993" s="282" t="str">
        <f t="shared" si="49"/>
        <v>项</v>
      </c>
      <c r="H993" s="149"/>
      <c r="I993" s="275"/>
    </row>
    <row r="994" ht="36" hidden="1" customHeight="1" spans="1:8">
      <c r="A994" s="442">
        <v>21406</v>
      </c>
      <c r="B994" s="440" t="s">
        <v>825</v>
      </c>
      <c r="C994" s="448">
        <f>SUM(C995:C998)</f>
        <v>0</v>
      </c>
      <c r="D994" s="448">
        <f>SUM(D995:D998)</f>
        <v>0</v>
      </c>
      <c r="E994" s="444" t="str">
        <f t="shared" si="47"/>
        <v/>
      </c>
      <c r="F994" s="438" t="str">
        <f t="shared" si="48"/>
        <v>否</v>
      </c>
      <c r="G994" s="282" t="str">
        <f t="shared" si="49"/>
        <v>款</v>
      </c>
      <c r="H994" s="282"/>
    </row>
    <row r="995" s="147" customFormat="1" ht="36" hidden="1" customHeight="1" spans="1:9">
      <c r="A995" s="442">
        <v>2140601</v>
      </c>
      <c r="B995" s="443" t="s">
        <v>826</v>
      </c>
      <c r="C995" s="369">
        <f>VLOOKUP(A995,'[3]02-1'!$A$1:$G$1271,4,FALSE)</f>
        <v>0</v>
      </c>
      <c r="D995" s="369"/>
      <c r="E995" s="444" t="str">
        <f t="shared" si="47"/>
        <v/>
      </c>
      <c r="F995" s="438" t="str">
        <f t="shared" si="48"/>
        <v>否</v>
      </c>
      <c r="G995" s="282" t="str">
        <f t="shared" si="49"/>
        <v>项</v>
      </c>
      <c r="H995" s="149"/>
      <c r="I995" s="275"/>
    </row>
    <row r="996" s="147" customFormat="1" ht="36" hidden="1" customHeight="1" spans="1:9">
      <c r="A996" s="442">
        <v>2140602</v>
      </c>
      <c r="B996" s="443" t="s">
        <v>827</v>
      </c>
      <c r="C996" s="369">
        <f>VLOOKUP(A996,'[3]02-1'!$A$1:$G$1271,4,FALSE)</f>
        <v>0</v>
      </c>
      <c r="D996" s="369"/>
      <c r="E996" s="444" t="str">
        <f t="shared" si="47"/>
        <v/>
      </c>
      <c r="F996" s="438" t="str">
        <f t="shared" si="48"/>
        <v>否</v>
      </c>
      <c r="G996" s="282" t="str">
        <f t="shared" si="49"/>
        <v>项</v>
      </c>
      <c r="H996" s="149"/>
      <c r="I996" s="275"/>
    </row>
    <row r="997" s="147" customFormat="1" ht="36" hidden="1" customHeight="1" spans="1:9">
      <c r="A997" s="442">
        <v>2140603</v>
      </c>
      <c r="B997" s="443" t="s">
        <v>828</v>
      </c>
      <c r="C997" s="369">
        <f>VLOOKUP(A997,'[3]02-1'!$A$1:$G$1271,4,FALSE)</f>
        <v>0</v>
      </c>
      <c r="D997" s="369"/>
      <c r="E997" s="444" t="str">
        <f t="shared" si="47"/>
        <v/>
      </c>
      <c r="F997" s="438" t="str">
        <f t="shared" si="48"/>
        <v>否</v>
      </c>
      <c r="G997" s="282" t="str">
        <f t="shared" si="49"/>
        <v>项</v>
      </c>
      <c r="H997" s="149"/>
      <c r="I997" s="275"/>
    </row>
    <row r="998" s="147" customFormat="1" ht="36" hidden="1" customHeight="1" spans="1:9">
      <c r="A998" s="442">
        <v>2140699</v>
      </c>
      <c r="B998" s="443" t="s">
        <v>829</v>
      </c>
      <c r="C998" s="369">
        <f>VLOOKUP(A998,'[3]02-1'!$A$1:$G$1271,4,FALSE)</f>
        <v>0</v>
      </c>
      <c r="D998" s="369"/>
      <c r="E998" s="444" t="str">
        <f t="shared" si="47"/>
        <v/>
      </c>
      <c r="F998" s="438" t="str">
        <f t="shared" si="48"/>
        <v>否</v>
      </c>
      <c r="G998" s="282" t="str">
        <f t="shared" si="49"/>
        <v>项</v>
      </c>
      <c r="H998" s="149"/>
      <c r="I998" s="275"/>
    </row>
    <row r="999" ht="36" hidden="1" customHeight="1" spans="1:8">
      <c r="A999" s="442">
        <v>21499</v>
      </c>
      <c r="B999" s="440" t="s">
        <v>830</v>
      </c>
      <c r="C999" s="436">
        <f>SUM(C1000:C1001)</f>
        <v>0</v>
      </c>
      <c r="D999" s="436">
        <f>SUM(D1000:D1001)</f>
        <v>0</v>
      </c>
      <c r="E999" s="441" t="str">
        <f t="shared" si="47"/>
        <v/>
      </c>
      <c r="F999" s="438" t="str">
        <f t="shared" si="48"/>
        <v>否</v>
      </c>
      <c r="G999" s="282" t="str">
        <f t="shared" si="49"/>
        <v>款</v>
      </c>
      <c r="H999" s="282"/>
    </row>
    <row r="1000" s="147" customFormat="1" ht="36" hidden="1" customHeight="1" spans="1:9">
      <c r="A1000" s="442">
        <v>2149901</v>
      </c>
      <c r="B1000" s="443" t="s">
        <v>831</v>
      </c>
      <c r="C1000" s="369">
        <f>VLOOKUP(A1000,'[3]02-1'!$A$1:$G$1271,4,FALSE)</f>
        <v>0</v>
      </c>
      <c r="D1000" s="369"/>
      <c r="E1000" s="444" t="str">
        <f t="shared" si="47"/>
        <v/>
      </c>
      <c r="F1000" s="438" t="str">
        <f t="shared" si="48"/>
        <v>否</v>
      </c>
      <c r="G1000" s="282" t="str">
        <f t="shared" si="49"/>
        <v>项</v>
      </c>
      <c r="H1000" s="149"/>
      <c r="I1000" s="275"/>
    </row>
    <row r="1001" s="147" customFormat="1" ht="36" hidden="1" customHeight="1" spans="1:9">
      <c r="A1001" s="442">
        <v>2149999</v>
      </c>
      <c r="B1001" s="443" t="s">
        <v>830</v>
      </c>
      <c r="C1001" s="369">
        <f>VLOOKUP(A1001,'[3]02-1'!$A$1:$G$1271,4,FALSE)</f>
        <v>0</v>
      </c>
      <c r="D1001" s="369"/>
      <c r="E1001" s="444" t="str">
        <f t="shared" si="47"/>
        <v/>
      </c>
      <c r="F1001" s="438" t="str">
        <f t="shared" si="48"/>
        <v>否</v>
      </c>
      <c r="G1001" s="282" t="str">
        <f t="shared" si="49"/>
        <v>项</v>
      </c>
      <c r="H1001" s="149">
        <f>SUM(H966:H1000)</f>
        <v>0</v>
      </c>
      <c r="I1001" s="275"/>
    </row>
    <row r="1002" ht="36" customHeight="1" spans="1:8">
      <c r="A1002" s="449">
        <v>215</v>
      </c>
      <c r="B1002" s="208" t="s">
        <v>73</v>
      </c>
      <c r="C1002" s="436">
        <f>SUM(C1003,C1013,C1029,C1034,C1045,C1052,C1060)</f>
        <v>150</v>
      </c>
      <c r="D1002" s="436">
        <f>SUM(D1003,D1013,D1029,D1034,D1045,D1052,D1060)</f>
        <v>50</v>
      </c>
      <c r="E1002" s="441">
        <f t="shared" si="47"/>
        <v>-0.667</v>
      </c>
      <c r="F1002" s="438" t="str">
        <f t="shared" si="48"/>
        <v>是</v>
      </c>
      <c r="G1002" s="282" t="str">
        <f t="shared" si="49"/>
        <v>类</v>
      </c>
      <c r="H1002" s="282"/>
    </row>
    <row r="1003" ht="36" hidden="1" customHeight="1" spans="1:8">
      <c r="A1003" s="442">
        <v>21501</v>
      </c>
      <c r="B1003" s="440" t="s">
        <v>832</v>
      </c>
      <c r="C1003" s="448">
        <f>SUM(C1004:C1012)</f>
        <v>0</v>
      </c>
      <c r="D1003" s="448">
        <f>SUM(D1004:D1012)</f>
        <v>0</v>
      </c>
      <c r="E1003" s="444" t="str">
        <f t="shared" si="47"/>
        <v/>
      </c>
      <c r="F1003" s="438" t="str">
        <f t="shared" si="48"/>
        <v>否</v>
      </c>
      <c r="G1003" s="282" t="str">
        <f t="shared" si="49"/>
        <v>款</v>
      </c>
      <c r="H1003" s="282"/>
    </row>
    <row r="1004" s="147" customFormat="1" ht="36" hidden="1" customHeight="1" spans="1:9">
      <c r="A1004" s="442">
        <v>2150101</v>
      </c>
      <c r="B1004" s="443" t="s">
        <v>114</v>
      </c>
      <c r="C1004" s="369">
        <f>VLOOKUP(A1004,'[3]02-1'!$A$1:$G$1271,4,FALSE)</f>
        <v>0</v>
      </c>
      <c r="D1004" s="369"/>
      <c r="E1004" s="444" t="str">
        <f t="shared" si="47"/>
        <v/>
      </c>
      <c r="F1004" s="438" t="str">
        <f t="shared" si="48"/>
        <v>否</v>
      </c>
      <c r="G1004" s="282" t="str">
        <f t="shared" si="49"/>
        <v>项</v>
      </c>
      <c r="H1004" s="149"/>
      <c r="I1004" s="275"/>
    </row>
    <row r="1005" s="147" customFormat="1" ht="36" hidden="1" customHeight="1" spans="1:9">
      <c r="A1005" s="442">
        <v>2150102</v>
      </c>
      <c r="B1005" s="443" t="s">
        <v>115</v>
      </c>
      <c r="C1005" s="369">
        <f>VLOOKUP(A1005,'[3]02-1'!$A$1:$G$1271,4,FALSE)</f>
        <v>0</v>
      </c>
      <c r="D1005" s="369"/>
      <c r="E1005" s="444" t="str">
        <f t="shared" si="47"/>
        <v/>
      </c>
      <c r="F1005" s="438" t="str">
        <f t="shared" si="48"/>
        <v>否</v>
      </c>
      <c r="G1005" s="282" t="str">
        <f t="shared" si="49"/>
        <v>项</v>
      </c>
      <c r="H1005" s="149"/>
      <c r="I1005" s="275"/>
    </row>
    <row r="1006" s="147" customFormat="1" ht="36" hidden="1" customHeight="1" spans="1:9">
      <c r="A1006" s="442">
        <v>2150103</v>
      </c>
      <c r="B1006" s="443" t="s">
        <v>116</v>
      </c>
      <c r="C1006" s="369">
        <f>VLOOKUP(A1006,'[3]02-1'!$A$1:$G$1271,4,FALSE)</f>
        <v>0</v>
      </c>
      <c r="D1006" s="369"/>
      <c r="E1006" s="444" t="str">
        <f t="shared" si="47"/>
        <v/>
      </c>
      <c r="F1006" s="438" t="str">
        <f t="shared" si="48"/>
        <v>否</v>
      </c>
      <c r="G1006" s="282" t="str">
        <f t="shared" si="49"/>
        <v>项</v>
      </c>
      <c r="H1006" s="149"/>
      <c r="I1006" s="275"/>
    </row>
    <row r="1007" s="147" customFormat="1" ht="36" hidden="1" customHeight="1" spans="1:9">
      <c r="A1007" s="442">
        <v>2150104</v>
      </c>
      <c r="B1007" s="443" t="s">
        <v>833</v>
      </c>
      <c r="C1007" s="369">
        <f>VLOOKUP(A1007,'[3]02-1'!$A$1:$G$1271,4,FALSE)</f>
        <v>0</v>
      </c>
      <c r="D1007" s="369"/>
      <c r="E1007" s="444" t="str">
        <f t="shared" si="47"/>
        <v/>
      </c>
      <c r="F1007" s="438" t="str">
        <f t="shared" si="48"/>
        <v>否</v>
      </c>
      <c r="G1007" s="282" t="str">
        <f t="shared" si="49"/>
        <v>项</v>
      </c>
      <c r="H1007" s="149"/>
      <c r="I1007" s="275"/>
    </row>
    <row r="1008" s="147" customFormat="1" ht="36" hidden="1" customHeight="1" spans="1:9">
      <c r="A1008" s="442">
        <v>2150105</v>
      </c>
      <c r="B1008" s="443" t="s">
        <v>834</v>
      </c>
      <c r="C1008" s="369">
        <f>VLOOKUP(A1008,'[3]02-1'!$A$1:$G$1271,4,FALSE)</f>
        <v>0</v>
      </c>
      <c r="D1008" s="369"/>
      <c r="E1008" s="444" t="str">
        <f t="shared" si="47"/>
        <v/>
      </c>
      <c r="F1008" s="438" t="str">
        <f t="shared" si="48"/>
        <v>否</v>
      </c>
      <c r="G1008" s="282" t="str">
        <f t="shared" si="49"/>
        <v>项</v>
      </c>
      <c r="H1008" s="149"/>
      <c r="I1008" s="275"/>
    </row>
    <row r="1009" s="147" customFormat="1" ht="36" hidden="1" customHeight="1" spans="1:9">
      <c r="A1009" s="442">
        <v>2150106</v>
      </c>
      <c r="B1009" s="443" t="s">
        <v>835</v>
      </c>
      <c r="C1009" s="369">
        <f>VLOOKUP(A1009,'[3]02-1'!$A$1:$G$1271,4,FALSE)</f>
        <v>0</v>
      </c>
      <c r="D1009" s="369"/>
      <c r="E1009" s="444" t="str">
        <f t="shared" si="47"/>
        <v/>
      </c>
      <c r="F1009" s="438" t="str">
        <f t="shared" si="48"/>
        <v>否</v>
      </c>
      <c r="G1009" s="282" t="str">
        <f t="shared" si="49"/>
        <v>项</v>
      </c>
      <c r="H1009" s="149"/>
      <c r="I1009" s="275"/>
    </row>
    <row r="1010" s="147" customFormat="1" ht="36" hidden="1" customHeight="1" spans="1:9">
      <c r="A1010" s="442">
        <v>2150107</v>
      </c>
      <c r="B1010" s="443" t="s">
        <v>836</v>
      </c>
      <c r="C1010" s="369">
        <f>VLOOKUP(A1010,'[3]02-1'!$A$1:$G$1271,4,FALSE)</f>
        <v>0</v>
      </c>
      <c r="D1010" s="369"/>
      <c r="E1010" s="444" t="str">
        <f t="shared" si="47"/>
        <v/>
      </c>
      <c r="F1010" s="438" t="str">
        <f t="shared" si="48"/>
        <v>否</v>
      </c>
      <c r="G1010" s="282" t="str">
        <f t="shared" si="49"/>
        <v>项</v>
      </c>
      <c r="H1010" s="149"/>
      <c r="I1010" s="275"/>
    </row>
    <row r="1011" s="147" customFormat="1" ht="36" hidden="1" customHeight="1" spans="1:9">
      <c r="A1011" s="442">
        <v>2150108</v>
      </c>
      <c r="B1011" s="443" t="s">
        <v>837</v>
      </c>
      <c r="C1011" s="369">
        <f>VLOOKUP(A1011,'[3]02-1'!$A$1:$G$1271,4,FALSE)</f>
        <v>0</v>
      </c>
      <c r="D1011" s="369"/>
      <c r="E1011" s="444" t="str">
        <f t="shared" si="47"/>
        <v/>
      </c>
      <c r="F1011" s="438" t="str">
        <f t="shared" si="48"/>
        <v>否</v>
      </c>
      <c r="G1011" s="282" t="str">
        <f t="shared" si="49"/>
        <v>项</v>
      </c>
      <c r="H1011" s="149"/>
      <c r="I1011" s="275"/>
    </row>
    <row r="1012" s="147" customFormat="1" ht="36" hidden="1" customHeight="1" spans="1:9">
      <c r="A1012" s="442">
        <v>2150199</v>
      </c>
      <c r="B1012" s="443" t="s">
        <v>838</v>
      </c>
      <c r="C1012" s="369">
        <f>VLOOKUP(A1012,'[3]02-1'!$A$1:$G$1271,4,FALSE)</f>
        <v>0</v>
      </c>
      <c r="D1012" s="369"/>
      <c r="E1012" s="444" t="str">
        <f t="shared" si="47"/>
        <v/>
      </c>
      <c r="F1012" s="438" t="str">
        <f t="shared" si="48"/>
        <v>否</v>
      </c>
      <c r="G1012" s="282" t="str">
        <f t="shared" si="49"/>
        <v>项</v>
      </c>
      <c r="H1012" s="149"/>
      <c r="I1012" s="275"/>
    </row>
    <row r="1013" ht="36" hidden="1" customHeight="1" spans="1:8">
      <c r="A1013" s="442">
        <v>21502</v>
      </c>
      <c r="B1013" s="440" t="s">
        <v>839</v>
      </c>
      <c r="C1013" s="448">
        <f>SUM(C1014:C1028)</f>
        <v>0</v>
      </c>
      <c r="D1013" s="448">
        <f>SUM(D1014:D1028)</f>
        <v>0</v>
      </c>
      <c r="E1013" s="444" t="str">
        <f t="shared" si="47"/>
        <v/>
      </c>
      <c r="F1013" s="438" t="str">
        <f t="shared" si="48"/>
        <v>否</v>
      </c>
      <c r="G1013" s="282" t="str">
        <f t="shared" si="49"/>
        <v>款</v>
      </c>
      <c r="H1013" s="282"/>
    </row>
    <row r="1014" s="147" customFormat="1" ht="36" hidden="1" customHeight="1" spans="1:9">
      <c r="A1014" s="442">
        <v>2150201</v>
      </c>
      <c r="B1014" s="443" t="s">
        <v>114</v>
      </c>
      <c r="C1014" s="369">
        <f>VLOOKUP(A1014,'[3]02-1'!$A$1:$G$1271,4,FALSE)</f>
        <v>0</v>
      </c>
      <c r="D1014" s="369"/>
      <c r="E1014" s="444" t="str">
        <f t="shared" si="47"/>
        <v/>
      </c>
      <c r="F1014" s="438" t="str">
        <f t="shared" si="48"/>
        <v>否</v>
      </c>
      <c r="G1014" s="282" t="str">
        <f t="shared" si="49"/>
        <v>项</v>
      </c>
      <c r="H1014" s="149"/>
      <c r="I1014" s="275"/>
    </row>
    <row r="1015" s="147" customFormat="1" ht="36" hidden="1" customHeight="1" spans="1:9">
      <c r="A1015" s="442">
        <v>2150202</v>
      </c>
      <c r="B1015" s="443" t="s">
        <v>115</v>
      </c>
      <c r="C1015" s="369">
        <f>VLOOKUP(A1015,'[3]02-1'!$A$1:$G$1271,4,FALSE)</f>
        <v>0</v>
      </c>
      <c r="D1015" s="369"/>
      <c r="E1015" s="444" t="str">
        <f t="shared" si="47"/>
        <v/>
      </c>
      <c r="F1015" s="438" t="str">
        <f t="shared" si="48"/>
        <v>否</v>
      </c>
      <c r="G1015" s="282" t="str">
        <f t="shared" si="49"/>
        <v>项</v>
      </c>
      <c r="H1015" s="149"/>
      <c r="I1015" s="275"/>
    </row>
    <row r="1016" s="147" customFormat="1" ht="36" hidden="1" customHeight="1" spans="1:9">
      <c r="A1016" s="442">
        <v>2150203</v>
      </c>
      <c r="B1016" s="443" t="s">
        <v>116</v>
      </c>
      <c r="C1016" s="369">
        <f>VLOOKUP(A1016,'[3]02-1'!$A$1:$G$1271,4,FALSE)</f>
        <v>0</v>
      </c>
      <c r="D1016" s="369"/>
      <c r="E1016" s="444" t="str">
        <f t="shared" si="47"/>
        <v/>
      </c>
      <c r="F1016" s="438" t="str">
        <f t="shared" si="48"/>
        <v>否</v>
      </c>
      <c r="G1016" s="282" t="str">
        <f t="shared" si="49"/>
        <v>项</v>
      </c>
      <c r="H1016" s="149"/>
      <c r="I1016" s="275"/>
    </row>
    <row r="1017" s="147" customFormat="1" ht="36" hidden="1" customHeight="1" spans="1:9">
      <c r="A1017" s="442">
        <v>2150204</v>
      </c>
      <c r="B1017" s="443" t="s">
        <v>840</v>
      </c>
      <c r="C1017" s="369">
        <f>VLOOKUP(A1017,'[3]02-1'!$A$1:$G$1271,4,FALSE)</f>
        <v>0</v>
      </c>
      <c r="D1017" s="369"/>
      <c r="E1017" s="444" t="str">
        <f t="shared" si="47"/>
        <v/>
      </c>
      <c r="F1017" s="438" t="str">
        <f t="shared" si="48"/>
        <v>否</v>
      </c>
      <c r="G1017" s="282" t="str">
        <f t="shared" si="49"/>
        <v>项</v>
      </c>
      <c r="H1017" s="149"/>
      <c r="I1017" s="275"/>
    </row>
    <row r="1018" s="147" customFormat="1" ht="36" hidden="1" customHeight="1" spans="1:9">
      <c r="A1018" s="442">
        <v>2150205</v>
      </c>
      <c r="B1018" s="443" t="s">
        <v>841</v>
      </c>
      <c r="C1018" s="369">
        <f>VLOOKUP(A1018,'[3]02-1'!$A$1:$G$1271,4,FALSE)</f>
        <v>0</v>
      </c>
      <c r="D1018" s="369"/>
      <c r="E1018" s="444" t="str">
        <f t="shared" si="47"/>
        <v/>
      </c>
      <c r="F1018" s="438" t="str">
        <f t="shared" si="48"/>
        <v>否</v>
      </c>
      <c r="G1018" s="282" t="str">
        <f t="shared" si="49"/>
        <v>项</v>
      </c>
      <c r="H1018" s="149"/>
      <c r="I1018" s="275"/>
    </row>
    <row r="1019" s="147" customFormat="1" ht="36" hidden="1" customHeight="1" spans="1:9">
      <c r="A1019" s="442">
        <v>2150206</v>
      </c>
      <c r="B1019" s="443" t="s">
        <v>842</v>
      </c>
      <c r="C1019" s="369">
        <f>VLOOKUP(A1019,'[3]02-1'!$A$1:$G$1271,4,FALSE)</f>
        <v>0</v>
      </c>
      <c r="D1019" s="369"/>
      <c r="E1019" s="444" t="str">
        <f t="shared" si="47"/>
        <v/>
      </c>
      <c r="F1019" s="438" t="str">
        <f t="shared" si="48"/>
        <v>否</v>
      </c>
      <c r="G1019" s="282" t="str">
        <f t="shared" si="49"/>
        <v>项</v>
      </c>
      <c r="H1019" s="149"/>
      <c r="I1019" s="275"/>
    </row>
    <row r="1020" s="147" customFormat="1" ht="36" hidden="1" customHeight="1" spans="1:9">
      <c r="A1020" s="442">
        <v>2150207</v>
      </c>
      <c r="B1020" s="443" t="s">
        <v>843</v>
      </c>
      <c r="C1020" s="369">
        <f>VLOOKUP(A1020,'[3]02-1'!$A$1:$G$1271,4,FALSE)</f>
        <v>0</v>
      </c>
      <c r="D1020" s="369"/>
      <c r="E1020" s="444" t="str">
        <f t="shared" si="47"/>
        <v/>
      </c>
      <c r="F1020" s="438" t="str">
        <f t="shared" si="48"/>
        <v>否</v>
      </c>
      <c r="G1020" s="282" t="str">
        <f t="shared" si="49"/>
        <v>项</v>
      </c>
      <c r="H1020" s="149"/>
      <c r="I1020" s="275"/>
    </row>
    <row r="1021" s="147" customFormat="1" ht="36" hidden="1" customHeight="1" spans="1:9">
      <c r="A1021" s="442">
        <v>2150208</v>
      </c>
      <c r="B1021" s="443" t="s">
        <v>844</v>
      </c>
      <c r="C1021" s="369">
        <f>VLOOKUP(A1021,'[3]02-1'!$A$1:$G$1271,4,FALSE)</f>
        <v>0</v>
      </c>
      <c r="D1021" s="369"/>
      <c r="E1021" s="444" t="str">
        <f t="shared" si="47"/>
        <v/>
      </c>
      <c r="F1021" s="438" t="str">
        <f t="shared" si="48"/>
        <v>否</v>
      </c>
      <c r="G1021" s="282" t="str">
        <f t="shared" si="49"/>
        <v>项</v>
      </c>
      <c r="H1021" s="149"/>
      <c r="I1021" s="275"/>
    </row>
    <row r="1022" s="147" customFormat="1" ht="36" hidden="1" customHeight="1" spans="1:9">
      <c r="A1022" s="442">
        <v>2150209</v>
      </c>
      <c r="B1022" s="443" t="s">
        <v>845</v>
      </c>
      <c r="C1022" s="369">
        <f>VLOOKUP(A1022,'[3]02-1'!$A$1:$G$1271,4,FALSE)</f>
        <v>0</v>
      </c>
      <c r="D1022" s="369"/>
      <c r="E1022" s="444" t="str">
        <f t="shared" si="47"/>
        <v/>
      </c>
      <c r="F1022" s="438" t="str">
        <f t="shared" si="48"/>
        <v>否</v>
      </c>
      <c r="G1022" s="282" t="str">
        <f t="shared" si="49"/>
        <v>项</v>
      </c>
      <c r="H1022" s="149"/>
      <c r="I1022" s="275"/>
    </row>
    <row r="1023" s="147" customFormat="1" ht="36" hidden="1" customHeight="1" spans="1:9">
      <c r="A1023" s="442">
        <v>2150210</v>
      </c>
      <c r="B1023" s="443" t="s">
        <v>846</v>
      </c>
      <c r="C1023" s="369">
        <f>VLOOKUP(A1023,'[3]02-1'!$A$1:$G$1271,4,FALSE)</f>
        <v>0</v>
      </c>
      <c r="D1023" s="369"/>
      <c r="E1023" s="444" t="str">
        <f t="shared" si="47"/>
        <v/>
      </c>
      <c r="F1023" s="438" t="str">
        <f t="shared" si="48"/>
        <v>否</v>
      </c>
      <c r="G1023" s="282" t="str">
        <f t="shared" si="49"/>
        <v>项</v>
      </c>
      <c r="H1023" s="149"/>
      <c r="I1023" s="275"/>
    </row>
    <row r="1024" s="147" customFormat="1" ht="36" hidden="1" customHeight="1" spans="1:9">
      <c r="A1024" s="442">
        <v>2150212</v>
      </c>
      <c r="B1024" s="443" t="s">
        <v>847</v>
      </c>
      <c r="C1024" s="369">
        <f>VLOOKUP(A1024,'[3]02-1'!$A$1:$G$1271,4,FALSE)</f>
        <v>0</v>
      </c>
      <c r="D1024" s="369"/>
      <c r="E1024" s="444" t="str">
        <f t="shared" si="47"/>
        <v/>
      </c>
      <c r="F1024" s="438" t="str">
        <f t="shared" si="48"/>
        <v>否</v>
      </c>
      <c r="G1024" s="282" t="str">
        <f t="shared" si="49"/>
        <v>项</v>
      </c>
      <c r="H1024" s="149"/>
      <c r="I1024" s="275"/>
    </row>
    <row r="1025" s="147" customFormat="1" ht="36" hidden="1" customHeight="1" spans="1:9">
      <c r="A1025" s="442">
        <v>2150213</v>
      </c>
      <c r="B1025" s="443" t="s">
        <v>848</v>
      </c>
      <c r="C1025" s="369">
        <f>VLOOKUP(A1025,'[3]02-1'!$A$1:$G$1271,4,FALSE)</f>
        <v>0</v>
      </c>
      <c r="D1025" s="369"/>
      <c r="E1025" s="444" t="str">
        <f t="shared" si="47"/>
        <v/>
      </c>
      <c r="F1025" s="438" t="str">
        <f t="shared" si="48"/>
        <v>否</v>
      </c>
      <c r="G1025" s="282" t="str">
        <f t="shared" si="49"/>
        <v>项</v>
      </c>
      <c r="H1025" s="149"/>
      <c r="I1025" s="275"/>
    </row>
    <row r="1026" s="147" customFormat="1" ht="36" hidden="1" customHeight="1" spans="1:9">
      <c r="A1026" s="442">
        <v>2150214</v>
      </c>
      <c r="B1026" s="443" t="s">
        <v>849</v>
      </c>
      <c r="C1026" s="369">
        <f>VLOOKUP(A1026,'[3]02-1'!$A$1:$G$1271,4,FALSE)</f>
        <v>0</v>
      </c>
      <c r="D1026" s="369"/>
      <c r="E1026" s="444" t="str">
        <f t="shared" si="47"/>
        <v/>
      </c>
      <c r="F1026" s="438" t="str">
        <f t="shared" si="48"/>
        <v>否</v>
      </c>
      <c r="G1026" s="282" t="str">
        <f t="shared" si="49"/>
        <v>项</v>
      </c>
      <c r="H1026" s="149"/>
      <c r="I1026" s="275"/>
    </row>
    <row r="1027" s="147" customFormat="1" ht="36" hidden="1" customHeight="1" spans="1:9">
      <c r="A1027" s="442">
        <v>2150215</v>
      </c>
      <c r="B1027" s="443" t="s">
        <v>850</v>
      </c>
      <c r="C1027" s="369">
        <f>VLOOKUP(A1027,'[3]02-1'!$A$1:$G$1271,4,FALSE)</f>
        <v>0</v>
      </c>
      <c r="D1027" s="369"/>
      <c r="E1027" s="444" t="str">
        <f t="shared" si="47"/>
        <v/>
      </c>
      <c r="F1027" s="438" t="str">
        <f t="shared" si="48"/>
        <v>否</v>
      </c>
      <c r="G1027" s="282" t="str">
        <f t="shared" si="49"/>
        <v>项</v>
      </c>
      <c r="H1027" s="149"/>
      <c r="I1027" s="275"/>
    </row>
    <row r="1028" s="147" customFormat="1" ht="36" hidden="1" customHeight="1" spans="1:9">
      <c r="A1028" s="442">
        <v>2150299</v>
      </c>
      <c r="B1028" s="443" t="s">
        <v>851</v>
      </c>
      <c r="C1028" s="369">
        <f>VLOOKUP(A1028,'[3]02-1'!$A$1:$G$1271,4,FALSE)</f>
        <v>0</v>
      </c>
      <c r="D1028" s="369"/>
      <c r="E1028" s="444" t="str">
        <f t="shared" ref="E1028:E1091" si="50">IFERROR(D1028/C1028-1,"")</f>
        <v/>
      </c>
      <c r="F1028" s="438" t="str">
        <f t="shared" ref="F1028:F1091" si="51">IF(LEN(A1028)=3,"是",IF(B1028&lt;&gt;"",IF(SUM(C1028:D1028)&lt;&gt;0,"是","否"),"是"))</f>
        <v>否</v>
      </c>
      <c r="G1028" s="282" t="str">
        <f t="shared" ref="G1028:G1091" si="52">IF(LEN(A1028)=3,"类",IF(LEN(A1028)=5,"款","项"))</f>
        <v>项</v>
      </c>
      <c r="H1028" s="149"/>
      <c r="I1028" s="275"/>
    </row>
    <row r="1029" ht="36" hidden="1" customHeight="1" spans="1:8">
      <c r="A1029" s="442">
        <v>21503</v>
      </c>
      <c r="B1029" s="440" t="s">
        <v>852</v>
      </c>
      <c r="C1029" s="448">
        <f>SUM(C1030:C1033)</f>
        <v>0</v>
      </c>
      <c r="D1029" s="448">
        <f>SUM(D1030:D1033)</f>
        <v>0</v>
      </c>
      <c r="E1029" s="444" t="str">
        <f t="shared" si="50"/>
        <v/>
      </c>
      <c r="F1029" s="438" t="str">
        <f t="shared" si="51"/>
        <v>否</v>
      </c>
      <c r="G1029" s="282" t="str">
        <f t="shared" si="52"/>
        <v>款</v>
      </c>
      <c r="H1029" s="282"/>
    </row>
    <row r="1030" s="147" customFormat="1" ht="36" hidden="1" customHeight="1" spans="1:9">
      <c r="A1030" s="442">
        <v>2150301</v>
      </c>
      <c r="B1030" s="443" t="s">
        <v>114</v>
      </c>
      <c r="C1030" s="369">
        <f>VLOOKUP(A1030,'[3]02-1'!$A$1:$G$1271,4,FALSE)</f>
        <v>0</v>
      </c>
      <c r="D1030" s="369"/>
      <c r="E1030" s="444" t="str">
        <f t="shared" si="50"/>
        <v/>
      </c>
      <c r="F1030" s="438" t="str">
        <f t="shared" si="51"/>
        <v>否</v>
      </c>
      <c r="G1030" s="282" t="str">
        <f t="shared" si="52"/>
        <v>项</v>
      </c>
      <c r="H1030" s="149"/>
      <c r="I1030" s="275"/>
    </row>
    <row r="1031" s="147" customFormat="1" ht="36" hidden="1" customHeight="1" spans="1:9">
      <c r="A1031" s="442">
        <v>2150302</v>
      </c>
      <c r="B1031" s="443" t="s">
        <v>115</v>
      </c>
      <c r="C1031" s="369">
        <f>VLOOKUP(A1031,'[3]02-1'!$A$1:$G$1271,4,FALSE)</f>
        <v>0</v>
      </c>
      <c r="D1031" s="369"/>
      <c r="E1031" s="444" t="str">
        <f t="shared" si="50"/>
        <v/>
      </c>
      <c r="F1031" s="438" t="str">
        <f t="shared" si="51"/>
        <v>否</v>
      </c>
      <c r="G1031" s="282" t="str">
        <f t="shared" si="52"/>
        <v>项</v>
      </c>
      <c r="H1031" s="149"/>
      <c r="I1031" s="275"/>
    </row>
    <row r="1032" s="147" customFormat="1" ht="36" hidden="1" customHeight="1" spans="1:9">
      <c r="A1032" s="442">
        <v>2150303</v>
      </c>
      <c r="B1032" s="443" t="s">
        <v>116</v>
      </c>
      <c r="C1032" s="369">
        <f>VLOOKUP(A1032,'[3]02-1'!$A$1:$G$1271,4,FALSE)</f>
        <v>0</v>
      </c>
      <c r="D1032" s="369"/>
      <c r="E1032" s="444" t="str">
        <f t="shared" si="50"/>
        <v/>
      </c>
      <c r="F1032" s="438" t="str">
        <f t="shared" si="51"/>
        <v>否</v>
      </c>
      <c r="G1032" s="282" t="str">
        <f t="shared" si="52"/>
        <v>项</v>
      </c>
      <c r="H1032" s="149"/>
      <c r="I1032" s="275"/>
    </row>
    <row r="1033" s="147" customFormat="1" ht="36" hidden="1" customHeight="1" spans="1:9">
      <c r="A1033" s="442">
        <v>2150399</v>
      </c>
      <c r="B1033" s="443" t="s">
        <v>853</v>
      </c>
      <c r="C1033" s="369">
        <f>VLOOKUP(A1033,'[3]02-1'!$A$1:$G$1271,4,FALSE)</f>
        <v>0</v>
      </c>
      <c r="D1033" s="369"/>
      <c r="E1033" s="444" t="str">
        <f t="shared" si="50"/>
        <v/>
      </c>
      <c r="F1033" s="438" t="str">
        <f t="shared" si="51"/>
        <v>否</v>
      </c>
      <c r="G1033" s="282" t="str">
        <f t="shared" si="52"/>
        <v>项</v>
      </c>
      <c r="H1033" s="149"/>
      <c r="I1033" s="275"/>
    </row>
    <row r="1034" ht="36" customHeight="1" spans="1:8">
      <c r="A1034" s="442">
        <v>21505</v>
      </c>
      <c r="B1034" s="440" t="s">
        <v>854</v>
      </c>
      <c r="C1034" s="436">
        <f>SUM(C1035:C1044)</f>
        <v>150</v>
      </c>
      <c r="D1034" s="436">
        <f>SUM(D1035:D1044)</f>
        <v>50</v>
      </c>
      <c r="E1034" s="441">
        <f t="shared" si="50"/>
        <v>-0.667</v>
      </c>
      <c r="F1034" s="438" t="str">
        <f t="shared" si="51"/>
        <v>是</v>
      </c>
      <c r="G1034" s="282" t="str">
        <f t="shared" si="52"/>
        <v>款</v>
      </c>
      <c r="H1034" s="282"/>
    </row>
    <row r="1035" s="147" customFormat="1" ht="36" hidden="1" customHeight="1" spans="1:9">
      <c r="A1035" s="442">
        <v>2150501</v>
      </c>
      <c r="B1035" s="443" t="s">
        <v>114</v>
      </c>
      <c r="C1035" s="369">
        <f>VLOOKUP(A1035,'[3]02-1'!$A$1:$G$1271,4,FALSE)</f>
        <v>0</v>
      </c>
      <c r="D1035" s="369"/>
      <c r="E1035" s="444" t="str">
        <f t="shared" si="50"/>
        <v/>
      </c>
      <c r="F1035" s="438" t="str">
        <f t="shared" si="51"/>
        <v>否</v>
      </c>
      <c r="G1035" s="282" t="str">
        <f t="shared" si="52"/>
        <v>项</v>
      </c>
      <c r="H1035" s="149"/>
      <c r="I1035" s="275"/>
    </row>
    <row r="1036" s="147" customFormat="1" ht="36" hidden="1" customHeight="1" spans="1:9">
      <c r="A1036" s="442">
        <v>2150502</v>
      </c>
      <c r="B1036" s="443" t="s">
        <v>115</v>
      </c>
      <c r="C1036" s="369">
        <f>VLOOKUP(A1036,'[3]02-1'!$A$1:$G$1271,4,FALSE)</f>
        <v>0</v>
      </c>
      <c r="D1036" s="369"/>
      <c r="E1036" s="444" t="str">
        <f t="shared" si="50"/>
        <v/>
      </c>
      <c r="F1036" s="438" t="str">
        <f t="shared" si="51"/>
        <v>否</v>
      </c>
      <c r="G1036" s="282" t="str">
        <f t="shared" si="52"/>
        <v>项</v>
      </c>
      <c r="H1036" s="149"/>
      <c r="I1036" s="275"/>
    </row>
    <row r="1037" s="147" customFormat="1" ht="36" hidden="1" customHeight="1" spans="1:9">
      <c r="A1037" s="442">
        <v>2150503</v>
      </c>
      <c r="B1037" s="443" t="s">
        <v>116</v>
      </c>
      <c r="C1037" s="369">
        <f>VLOOKUP(A1037,'[3]02-1'!$A$1:$G$1271,4,FALSE)</f>
        <v>0</v>
      </c>
      <c r="D1037" s="369"/>
      <c r="E1037" s="444" t="str">
        <f t="shared" si="50"/>
        <v/>
      </c>
      <c r="F1037" s="438" t="str">
        <f t="shared" si="51"/>
        <v>否</v>
      </c>
      <c r="G1037" s="282" t="str">
        <f t="shared" si="52"/>
        <v>项</v>
      </c>
      <c r="H1037" s="149"/>
      <c r="I1037" s="275"/>
    </row>
    <row r="1038" s="147" customFormat="1" ht="36" hidden="1" customHeight="1" spans="1:9">
      <c r="A1038" s="442">
        <v>2150505</v>
      </c>
      <c r="B1038" s="443" t="s">
        <v>855</v>
      </c>
      <c r="C1038" s="369">
        <f>VLOOKUP(A1038,'[3]02-1'!$A$1:$G$1271,4,FALSE)</f>
        <v>0</v>
      </c>
      <c r="D1038" s="369"/>
      <c r="E1038" s="444" t="str">
        <f t="shared" si="50"/>
        <v/>
      </c>
      <c r="F1038" s="438" t="str">
        <f t="shared" si="51"/>
        <v>否</v>
      </c>
      <c r="G1038" s="282" t="str">
        <f t="shared" si="52"/>
        <v>项</v>
      </c>
      <c r="H1038" s="149"/>
      <c r="I1038" s="275"/>
    </row>
    <row r="1039" s="147" customFormat="1" ht="36" hidden="1" customHeight="1" spans="1:9">
      <c r="A1039" s="442">
        <v>2150507</v>
      </c>
      <c r="B1039" s="443" t="s">
        <v>856</v>
      </c>
      <c r="C1039" s="369">
        <f>VLOOKUP(A1039,'[3]02-1'!$A$1:$G$1271,4,FALSE)</f>
        <v>0</v>
      </c>
      <c r="D1039" s="369"/>
      <c r="E1039" s="444" t="str">
        <f t="shared" si="50"/>
        <v/>
      </c>
      <c r="F1039" s="438" t="str">
        <f t="shared" si="51"/>
        <v>否</v>
      </c>
      <c r="G1039" s="282" t="str">
        <f t="shared" si="52"/>
        <v>项</v>
      </c>
      <c r="H1039" s="149"/>
      <c r="I1039" s="275"/>
    </row>
    <row r="1040" s="147" customFormat="1" ht="36" hidden="1" customHeight="1" spans="1:9">
      <c r="A1040" s="442">
        <v>2150508</v>
      </c>
      <c r="B1040" s="443" t="s">
        <v>857</v>
      </c>
      <c r="C1040" s="369">
        <f>VLOOKUP(A1040,'[3]02-1'!$A$1:$G$1271,4,FALSE)</f>
        <v>0</v>
      </c>
      <c r="D1040" s="369"/>
      <c r="E1040" s="444" t="str">
        <f t="shared" si="50"/>
        <v/>
      </c>
      <c r="F1040" s="438" t="str">
        <f t="shared" si="51"/>
        <v>否</v>
      </c>
      <c r="G1040" s="282" t="str">
        <f t="shared" si="52"/>
        <v>项</v>
      </c>
      <c r="H1040" s="149"/>
      <c r="I1040" s="275"/>
    </row>
    <row r="1041" s="147" customFormat="1" ht="36" hidden="1" customHeight="1" spans="1:9">
      <c r="A1041" s="447">
        <v>2150516</v>
      </c>
      <c r="B1041" s="458" t="s">
        <v>858</v>
      </c>
      <c r="C1041" s="369">
        <f>VLOOKUP(A1041,'[3]02-1'!$A$1:$G$1271,4,FALSE)</f>
        <v>0</v>
      </c>
      <c r="D1041" s="369"/>
      <c r="E1041" s="444" t="str">
        <f t="shared" si="50"/>
        <v/>
      </c>
      <c r="F1041" s="438" t="str">
        <f t="shared" si="51"/>
        <v>否</v>
      </c>
      <c r="G1041" s="282" t="str">
        <f t="shared" si="52"/>
        <v>项</v>
      </c>
      <c r="H1041" s="149"/>
      <c r="I1041" s="275"/>
    </row>
    <row r="1042" s="147" customFormat="1" ht="36" customHeight="1" spans="1:9">
      <c r="A1042" s="447">
        <v>2150517</v>
      </c>
      <c r="B1042" s="458" t="s">
        <v>859</v>
      </c>
      <c r="C1042" s="369">
        <f>VLOOKUP(A1042,'[3]02-1'!$A$1:$G$1271,4,FALSE)</f>
        <v>150</v>
      </c>
      <c r="D1042" s="369">
        <v>50</v>
      </c>
      <c r="E1042" s="444">
        <f t="shared" si="50"/>
        <v>-0.667</v>
      </c>
      <c r="F1042" s="438" t="str">
        <f t="shared" si="51"/>
        <v>是</v>
      </c>
      <c r="G1042" s="282" t="str">
        <f t="shared" si="52"/>
        <v>项</v>
      </c>
      <c r="H1042" s="149"/>
      <c r="I1042" s="275"/>
    </row>
    <row r="1043" s="147" customFormat="1" ht="36" hidden="1" customHeight="1" spans="1:9">
      <c r="A1043" s="447">
        <v>2150550</v>
      </c>
      <c r="B1043" s="458" t="s">
        <v>123</v>
      </c>
      <c r="C1043" s="369">
        <f>VLOOKUP(A1043,'[3]02-1'!$A$1:$G$1271,4,FALSE)</f>
        <v>0</v>
      </c>
      <c r="D1043" s="369"/>
      <c r="E1043" s="444" t="str">
        <f t="shared" si="50"/>
        <v/>
      </c>
      <c r="F1043" s="438" t="str">
        <f t="shared" si="51"/>
        <v>否</v>
      </c>
      <c r="G1043" s="282" t="str">
        <f t="shared" si="52"/>
        <v>项</v>
      </c>
      <c r="H1043" s="149"/>
      <c r="I1043" s="275"/>
    </row>
    <row r="1044" s="147" customFormat="1" ht="36" hidden="1" customHeight="1" spans="1:9">
      <c r="A1044" s="442">
        <v>2150599</v>
      </c>
      <c r="B1044" s="443" t="s">
        <v>860</v>
      </c>
      <c r="C1044" s="369">
        <f>VLOOKUP(A1044,'[3]02-1'!$A$1:$G$1271,4,FALSE)</f>
        <v>0</v>
      </c>
      <c r="D1044" s="369"/>
      <c r="E1044" s="444" t="str">
        <f t="shared" si="50"/>
        <v/>
      </c>
      <c r="F1044" s="438" t="str">
        <f t="shared" si="51"/>
        <v>否</v>
      </c>
      <c r="G1044" s="282" t="str">
        <f t="shared" si="52"/>
        <v>项</v>
      </c>
      <c r="H1044" s="149"/>
      <c r="I1044" s="275"/>
    </row>
    <row r="1045" ht="36" hidden="1" customHeight="1" spans="1:8">
      <c r="A1045" s="442">
        <v>21507</v>
      </c>
      <c r="B1045" s="440" t="s">
        <v>861</v>
      </c>
      <c r="C1045" s="448">
        <f>SUM(C1046:C1051)</f>
        <v>0</v>
      </c>
      <c r="D1045" s="448">
        <f>SUM(D1046:D1051)</f>
        <v>0</v>
      </c>
      <c r="E1045" s="444" t="str">
        <f t="shared" si="50"/>
        <v/>
      </c>
      <c r="F1045" s="438" t="str">
        <f t="shared" si="51"/>
        <v>否</v>
      </c>
      <c r="G1045" s="282" t="str">
        <f t="shared" si="52"/>
        <v>款</v>
      </c>
      <c r="H1045" s="282"/>
    </row>
    <row r="1046" s="147" customFormat="1" ht="36" hidden="1" customHeight="1" spans="1:9">
      <c r="A1046" s="442">
        <v>2150701</v>
      </c>
      <c r="B1046" s="443" t="s">
        <v>114</v>
      </c>
      <c r="C1046" s="369">
        <f>VLOOKUP(A1046,'[3]02-1'!$A$1:$G$1271,4,FALSE)</f>
        <v>0</v>
      </c>
      <c r="D1046" s="369"/>
      <c r="E1046" s="444" t="str">
        <f t="shared" si="50"/>
        <v/>
      </c>
      <c r="F1046" s="438" t="str">
        <f t="shared" si="51"/>
        <v>否</v>
      </c>
      <c r="G1046" s="282" t="str">
        <f t="shared" si="52"/>
        <v>项</v>
      </c>
      <c r="H1046" s="149"/>
      <c r="I1046" s="275"/>
    </row>
    <row r="1047" s="147" customFormat="1" ht="36" hidden="1" customHeight="1" spans="1:9">
      <c r="A1047" s="442">
        <v>2150702</v>
      </c>
      <c r="B1047" s="443" t="s">
        <v>115</v>
      </c>
      <c r="C1047" s="369">
        <f>VLOOKUP(A1047,'[3]02-1'!$A$1:$G$1271,4,FALSE)</f>
        <v>0</v>
      </c>
      <c r="D1047" s="369"/>
      <c r="E1047" s="444" t="str">
        <f t="shared" si="50"/>
        <v/>
      </c>
      <c r="F1047" s="438" t="str">
        <f t="shared" si="51"/>
        <v>否</v>
      </c>
      <c r="G1047" s="282" t="str">
        <f t="shared" si="52"/>
        <v>项</v>
      </c>
      <c r="H1047" s="149"/>
      <c r="I1047" s="275"/>
    </row>
    <row r="1048" s="147" customFormat="1" ht="36" hidden="1" customHeight="1" spans="1:9">
      <c r="A1048" s="442">
        <v>2150703</v>
      </c>
      <c r="B1048" s="443" t="s">
        <v>116</v>
      </c>
      <c r="C1048" s="369">
        <f>VLOOKUP(A1048,'[3]02-1'!$A$1:$G$1271,4,FALSE)</f>
        <v>0</v>
      </c>
      <c r="D1048" s="369"/>
      <c r="E1048" s="444" t="str">
        <f t="shared" si="50"/>
        <v/>
      </c>
      <c r="F1048" s="438" t="str">
        <f t="shared" si="51"/>
        <v>否</v>
      </c>
      <c r="G1048" s="282" t="str">
        <f t="shared" si="52"/>
        <v>项</v>
      </c>
      <c r="H1048" s="149"/>
      <c r="I1048" s="275"/>
    </row>
    <row r="1049" s="147" customFormat="1" ht="36" hidden="1" customHeight="1" spans="1:9">
      <c r="A1049" s="442">
        <v>2150704</v>
      </c>
      <c r="B1049" s="443" t="s">
        <v>862</v>
      </c>
      <c r="C1049" s="369">
        <f>VLOOKUP(A1049,'[3]02-1'!$A$1:$G$1271,4,FALSE)</f>
        <v>0</v>
      </c>
      <c r="D1049" s="369"/>
      <c r="E1049" s="444" t="str">
        <f t="shared" si="50"/>
        <v/>
      </c>
      <c r="F1049" s="438" t="str">
        <f t="shared" si="51"/>
        <v>否</v>
      </c>
      <c r="G1049" s="282" t="str">
        <f t="shared" si="52"/>
        <v>项</v>
      </c>
      <c r="H1049" s="149"/>
      <c r="I1049" s="275"/>
    </row>
    <row r="1050" s="147" customFormat="1" ht="36" hidden="1" customHeight="1" spans="1:9">
      <c r="A1050" s="442">
        <v>2150705</v>
      </c>
      <c r="B1050" s="443" t="s">
        <v>863</v>
      </c>
      <c r="C1050" s="369">
        <f>VLOOKUP(A1050,'[3]02-1'!$A$1:$G$1271,4,FALSE)</f>
        <v>0</v>
      </c>
      <c r="D1050" s="369"/>
      <c r="E1050" s="444" t="str">
        <f t="shared" si="50"/>
        <v/>
      </c>
      <c r="F1050" s="438" t="str">
        <f t="shared" si="51"/>
        <v>否</v>
      </c>
      <c r="G1050" s="282" t="str">
        <f t="shared" si="52"/>
        <v>项</v>
      </c>
      <c r="H1050" s="149"/>
      <c r="I1050" s="275"/>
    </row>
    <row r="1051" s="147" customFormat="1" ht="36" hidden="1" customHeight="1" spans="1:9">
      <c r="A1051" s="442">
        <v>2150799</v>
      </c>
      <c r="B1051" s="443" t="s">
        <v>864</v>
      </c>
      <c r="C1051" s="369">
        <f>VLOOKUP(A1051,'[3]02-1'!$A$1:$G$1271,4,FALSE)</f>
        <v>0</v>
      </c>
      <c r="D1051" s="369"/>
      <c r="E1051" s="444" t="str">
        <f t="shared" si="50"/>
        <v/>
      </c>
      <c r="F1051" s="438" t="str">
        <f t="shared" si="51"/>
        <v>否</v>
      </c>
      <c r="G1051" s="282" t="str">
        <f t="shared" si="52"/>
        <v>项</v>
      </c>
      <c r="H1051" s="149"/>
      <c r="I1051" s="275"/>
    </row>
    <row r="1052" ht="36" hidden="1" customHeight="1" spans="1:8">
      <c r="A1052" s="442">
        <v>21508</v>
      </c>
      <c r="B1052" s="440" t="s">
        <v>865</v>
      </c>
      <c r="C1052" s="448">
        <f>SUM(C1053:C1059)</f>
        <v>0</v>
      </c>
      <c r="D1052" s="448">
        <f>SUM(D1053:D1059)</f>
        <v>0</v>
      </c>
      <c r="E1052" s="444" t="str">
        <f t="shared" si="50"/>
        <v/>
      </c>
      <c r="F1052" s="438" t="str">
        <f t="shared" si="51"/>
        <v>否</v>
      </c>
      <c r="G1052" s="282" t="str">
        <f t="shared" si="52"/>
        <v>款</v>
      </c>
      <c r="H1052" s="282"/>
    </row>
    <row r="1053" s="147" customFormat="1" ht="36" hidden="1" customHeight="1" spans="1:9">
      <c r="A1053" s="442">
        <v>2150801</v>
      </c>
      <c r="B1053" s="443" t="s">
        <v>114</v>
      </c>
      <c r="C1053" s="369">
        <f>VLOOKUP(A1053,'[3]02-1'!$A$1:$G$1271,4,FALSE)</f>
        <v>0</v>
      </c>
      <c r="D1053" s="369"/>
      <c r="E1053" s="444" t="str">
        <f t="shared" si="50"/>
        <v/>
      </c>
      <c r="F1053" s="438" t="str">
        <f t="shared" si="51"/>
        <v>否</v>
      </c>
      <c r="G1053" s="282" t="str">
        <f t="shared" si="52"/>
        <v>项</v>
      </c>
      <c r="H1053" s="149"/>
      <c r="I1053" s="275"/>
    </row>
    <row r="1054" s="147" customFormat="1" ht="36" hidden="1" customHeight="1" spans="1:9">
      <c r="A1054" s="442">
        <v>2150802</v>
      </c>
      <c r="B1054" s="443" t="s">
        <v>115</v>
      </c>
      <c r="C1054" s="369">
        <f>VLOOKUP(A1054,'[3]02-1'!$A$1:$G$1271,4,FALSE)</f>
        <v>0</v>
      </c>
      <c r="D1054" s="369"/>
      <c r="E1054" s="444" t="str">
        <f t="shared" si="50"/>
        <v/>
      </c>
      <c r="F1054" s="438" t="str">
        <f t="shared" si="51"/>
        <v>否</v>
      </c>
      <c r="G1054" s="282" t="str">
        <f t="shared" si="52"/>
        <v>项</v>
      </c>
      <c r="H1054" s="149"/>
      <c r="I1054" s="275"/>
    </row>
    <row r="1055" s="147" customFormat="1" ht="36" hidden="1" customHeight="1" spans="1:9">
      <c r="A1055" s="442">
        <v>2150803</v>
      </c>
      <c r="B1055" s="443" t="s">
        <v>116</v>
      </c>
      <c r="C1055" s="369">
        <f>VLOOKUP(A1055,'[3]02-1'!$A$1:$G$1271,4,FALSE)</f>
        <v>0</v>
      </c>
      <c r="D1055" s="369"/>
      <c r="E1055" s="444" t="str">
        <f t="shared" si="50"/>
        <v/>
      </c>
      <c r="F1055" s="438" t="str">
        <f t="shared" si="51"/>
        <v>否</v>
      </c>
      <c r="G1055" s="282" t="str">
        <f t="shared" si="52"/>
        <v>项</v>
      </c>
      <c r="H1055" s="149"/>
      <c r="I1055" s="275"/>
    </row>
    <row r="1056" s="147" customFormat="1" ht="36" hidden="1" customHeight="1" spans="1:9">
      <c r="A1056" s="442">
        <v>2150804</v>
      </c>
      <c r="B1056" s="443" t="s">
        <v>866</v>
      </c>
      <c r="C1056" s="369">
        <f>VLOOKUP(A1056,'[3]02-1'!$A$1:$G$1271,4,FALSE)</f>
        <v>0</v>
      </c>
      <c r="D1056" s="369"/>
      <c r="E1056" s="444" t="str">
        <f t="shared" si="50"/>
        <v/>
      </c>
      <c r="F1056" s="438" t="str">
        <f t="shared" si="51"/>
        <v>否</v>
      </c>
      <c r="G1056" s="282" t="str">
        <f t="shared" si="52"/>
        <v>项</v>
      </c>
      <c r="H1056" s="149"/>
      <c r="I1056" s="275"/>
    </row>
    <row r="1057" s="147" customFormat="1" ht="36" hidden="1" customHeight="1" spans="1:9">
      <c r="A1057" s="442">
        <v>2150805</v>
      </c>
      <c r="B1057" s="443" t="s">
        <v>867</v>
      </c>
      <c r="C1057" s="369">
        <f>VLOOKUP(A1057,'[3]02-1'!$A$1:$G$1271,4,FALSE)</f>
        <v>0</v>
      </c>
      <c r="D1057" s="369"/>
      <c r="E1057" s="444" t="str">
        <f t="shared" si="50"/>
        <v/>
      </c>
      <c r="F1057" s="438" t="str">
        <f t="shared" si="51"/>
        <v>否</v>
      </c>
      <c r="G1057" s="282" t="str">
        <f t="shared" si="52"/>
        <v>项</v>
      </c>
      <c r="H1057" s="149"/>
      <c r="I1057" s="275"/>
    </row>
    <row r="1058" s="147" customFormat="1" ht="36" hidden="1" customHeight="1" spans="1:9">
      <c r="A1058" s="447">
        <v>2150806</v>
      </c>
      <c r="B1058" s="455" t="s">
        <v>868</v>
      </c>
      <c r="C1058" s="369">
        <f>VLOOKUP(A1058,'[3]02-1'!$A$1:$G$1271,4,FALSE)</f>
        <v>0</v>
      </c>
      <c r="D1058" s="369"/>
      <c r="E1058" s="444" t="str">
        <f t="shared" si="50"/>
        <v/>
      </c>
      <c r="F1058" s="438" t="str">
        <f t="shared" si="51"/>
        <v>否</v>
      </c>
      <c r="G1058" s="282" t="str">
        <f t="shared" si="52"/>
        <v>项</v>
      </c>
      <c r="H1058" s="149"/>
      <c r="I1058" s="275"/>
    </row>
    <row r="1059" s="147" customFormat="1" ht="36" hidden="1" customHeight="1" spans="1:9">
      <c r="A1059" s="442">
        <v>2150899</v>
      </c>
      <c r="B1059" s="443" t="s">
        <v>869</v>
      </c>
      <c r="C1059" s="369">
        <f>VLOOKUP(A1059,'[3]02-1'!$A$1:$G$1271,4,FALSE)</f>
        <v>0</v>
      </c>
      <c r="D1059" s="369"/>
      <c r="E1059" s="444" t="str">
        <f t="shared" si="50"/>
        <v/>
      </c>
      <c r="F1059" s="438" t="str">
        <f t="shared" si="51"/>
        <v>否</v>
      </c>
      <c r="G1059" s="282" t="str">
        <f t="shared" si="52"/>
        <v>项</v>
      </c>
      <c r="H1059" s="149"/>
      <c r="I1059" s="275"/>
    </row>
    <row r="1060" ht="36" hidden="1" customHeight="1" spans="1:8">
      <c r="A1060" s="442">
        <v>21599</v>
      </c>
      <c r="B1060" s="440" t="s">
        <v>870</v>
      </c>
      <c r="C1060" s="448">
        <f>SUM(C1061:C1065)</f>
        <v>0</v>
      </c>
      <c r="D1060" s="448">
        <f>SUM(D1061:D1065)</f>
        <v>0</v>
      </c>
      <c r="E1060" s="444" t="str">
        <f t="shared" si="50"/>
        <v/>
      </c>
      <c r="F1060" s="438" t="str">
        <f t="shared" si="51"/>
        <v>否</v>
      </c>
      <c r="G1060" s="282" t="str">
        <f t="shared" si="52"/>
        <v>款</v>
      </c>
      <c r="H1060" s="282"/>
    </row>
    <row r="1061" s="147" customFormat="1" ht="36" hidden="1" customHeight="1" spans="1:9">
      <c r="A1061" s="442">
        <v>2159901</v>
      </c>
      <c r="B1061" s="443" t="s">
        <v>871</v>
      </c>
      <c r="C1061" s="369">
        <f>VLOOKUP(A1061,'[3]02-1'!$A$1:$G$1271,4,FALSE)</f>
        <v>0</v>
      </c>
      <c r="D1061" s="369"/>
      <c r="E1061" s="444" t="str">
        <f t="shared" si="50"/>
        <v/>
      </c>
      <c r="F1061" s="438" t="str">
        <f t="shared" si="51"/>
        <v>否</v>
      </c>
      <c r="G1061" s="282" t="str">
        <f t="shared" si="52"/>
        <v>项</v>
      </c>
      <c r="H1061" s="149"/>
      <c r="I1061" s="275"/>
    </row>
    <row r="1062" s="147" customFormat="1" ht="36" hidden="1" customHeight="1" spans="1:9">
      <c r="A1062" s="442">
        <v>2159904</v>
      </c>
      <c r="B1062" s="443" t="s">
        <v>872</v>
      </c>
      <c r="C1062" s="369">
        <f>VLOOKUP(A1062,'[3]02-1'!$A$1:$G$1271,4,FALSE)</f>
        <v>0</v>
      </c>
      <c r="D1062" s="369"/>
      <c r="E1062" s="444" t="str">
        <f t="shared" si="50"/>
        <v/>
      </c>
      <c r="F1062" s="438" t="str">
        <f t="shared" si="51"/>
        <v>否</v>
      </c>
      <c r="G1062" s="282" t="str">
        <f t="shared" si="52"/>
        <v>项</v>
      </c>
      <c r="H1062" s="149"/>
      <c r="I1062" s="275"/>
    </row>
    <row r="1063" s="147" customFormat="1" ht="36" hidden="1" customHeight="1" spans="1:9">
      <c r="A1063" s="442">
        <v>2159905</v>
      </c>
      <c r="B1063" s="443" t="s">
        <v>873</v>
      </c>
      <c r="C1063" s="369">
        <f>VLOOKUP(A1063,'[3]02-1'!$A$1:$G$1271,4,FALSE)</f>
        <v>0</v>
      </c>
      <c r="D1063" s="369"/>
      <c r="E1063" s="444" t="str">
        <f t="shared" si="50"/>
        <v/>
      </c>
      <c r="F1063" s="438" t="str">
        <f t="shared" si="51"/>
        <v>否</v>
      </c>
      <c r="G1063" s="282" t="str">
        <f t="shared" si="52"/>
        <v>项</v>
      </c>
      <c r="H1063" s="149"/>
      <c r="I1063" s="275"/>
    </row>
    <row r="1064" s="147" customFormat="1" ht="36" hidden="1" customHeight="1" spans="1:9">
      <c r="A1064" s="442">
        <v>2159906</v>
      </c>
      <c r="B1064" s="443" t="s">
        <v>874</v>
      </c>
      <c r="C1064" s="369">
        <f>VLOOKUP(A1064,'[3]02-1'!$A$1:$G$1271,4,FALSE)</f>
        <v>0</v>
      </c>
      <c r="D1064" s="369"/>
      <c r="E1064" s="444" t="str">
        <f t="shared" si="50"/>
        <v/>
      </c>
      <c r="F1064" s="438" t="str">
        <f t="shared" si="51"/>
        <v>否</v>
      </c>
      <c r="G1064" s="282" t="str">
        <f t="shared" si="52"/>
        <v>项</v>
      </c>
      <c r="H1064" s="149"/>
      <c r="I1064" s="275"/>
    </row>
    <row r="1065" s="147" customFormat="1" ht="36" hidden="1" customHeight="1" spans="1:9">
      <c r="A1065" s="442">
        <v>2159999</v>
      </c>
      <c r="B1065" s="443" t="s">
        <v>870</v>
      </c>
      <c r="C1065" s="369">
        <f>VLOOKUP(A1065,'[3]02-1'!$A$1:$G$1271,4,FALSE)</f>
        <v>0</v>
      </c>
      <c r="D1065" s="369"/>
      <c r="E1065" s="444" t="str">
        <f t="shared" si="50"/>
        <v/>
      </c>
      <c r="F1065" s="438" t="str">
        <f t="shared" si="51"/>
        <v>否</v>
      </c>
      <c r="G1065" s="282" t="str">
        <f t="shared" si="52"/>
        <v>项</v>
      </c>
      <c r="H1065" s="149"/>
      <c r="I1065" s="275"/>
    </row>
    <row r="1066" ht="36" customHeight="1" spans="1:8">
      <c r="A1066" s="449">
        <v>216</v>
      </c>
      <c r="B1066" s="208" t="s">
        <v>75</v>
      </c>
      <c r="C1066" s="436">
        <f>SUM(C1067,C1077,C1083)</f>
        <v>353</v>
      </c>
      <c r="D1066" s="436">
        <f>SUM(D1067,D1077,D1083)</f>
        <v>301</v>
      </c>
      <c r="E1066" s="441">
        <f t="shared" si="50"/>
        <v>-0.147</v>
      </c>
      <c r="F1066" s="438" t="str">
        <f t="shared" si="51"/>
        <v>是</v>
      </c>
      <c r="G1066" s="282" t="str">
        <f t="shared" si="52"/>
        <v>类</v>
      </c>
      <c r="H1066" s="282"/>
    </row>
    <row r="1067" ht="36" customHeight="1" spans="1:8">
      <c r="A1067" s="442">
        <v>21602</v>
      </c>
      <c r="B1067" s="440" t="s">
        <v>875</v>
      </c>
      <c r="C1067" s="436">
        <f>SUM(C1068:C1076)</f>
        <v>353</v>
      </c>
      <c r="D1067" s="436">
        <f>SUM(D1068:D1076)</f>
        <v>301</v>
      </c>
      <c r="E1067" s="441">
        <f t="shared" si="50"/>
        <v>-0.147</v>
      </c>
      <c r="F1067" s="438" t="str">
        <f t="shared" si="51"/>
        <v>是</v>
      </c>
      <c r="G1067" s="282" t="str">
        <f t="shared" si="52"/>
        <v>款</v>
      </c>
      <c r="H1067" s="282"/>
    </row>
    <row r="1068" s="147" customFormat="1" ht="36" customHeight="1" spans="1:9">
      <c r="A1068" s="442">
        <v>2160201</v>
      </c>
      <c r="B1068" s="443" t="s">
        <v>114</v>
      </c>
      <c r="C1068" s="369">
        <f>VLOOKUP(A1068,'[3]02-1'!$A$1:$G$1271,4,FALSE)</f>
        <v>153</v>
      </c>
      <c r="D1068" s="369">
        <v>201</v>
      </c>
      <c r="E1068" s="444">
        <f t="shared" si="50"/>
        <v>0.314</v>
      </c>
      <c r="F1068" s="438" t="str">
        <f t="shared" si="51"/>
        <v>是</v>
      </c>
      <c r="G1068" s="282" t="str">
        <f t="shared" si="52"/>
        <v>项</v>
      </c>
      <c r="H1068" s="149"/>
      <c r="I1068" s="275"/>
    </row>
    <row r="1069" s="147" customFormat="1" ht="36" customHeight="1" spans="1:9">
      <c r="A1069" s="442">
        <v>2160202</v>
      </c>
      <c r="B1069" s="443" t="s">
        <v>115</v>
      </c>
      <c r="C1069" s="369">
        <f>VLOOKUP(A1069,'[3]02-1'!$A$1:$G$1271,4,FALSE)</f>
        <v>200</v>
      </c>
      <c r="D1069" s="369">
        <v>100</v>
      </c>
      <c r="E1069" s="444">
        <f t="shared" si="50"/>
        <v>-0.5</v>
      </c>
      <c r="F1069" s="438" t="str">
        <f t="shared" si="51"/>
        <v>是</v>
      </c>
      <c r="G1069" s="282" t="str">
        <f t="shared" si="52"/>
        <v>项</v>
      </c>
      <c r="H1069" s="149"/>
      <c r="I1069" s="275"/>
    </row>
    <row r="1070" s="147" customFormat="1" ht="36" hidden="1" customHeight="1" spans="1:9">
      <c r="A1070" s="442">
        <v>2160203</v>
      </c>
      <c r="B1070" s="443" t="s">
        <v>116</v>
      </c>
      <c r="C1070" s="369">
        <f>VLOOKUP(A1070,'[3]02-1'!$A$1:$G$1271,4,FALSE)</f>
        <v>0</v>
      </c>
      <c r="D1070" s="369"/>
      <c r="E1070" s="444" t="str">
        <f t="shared" si="50"/>
        <v/>
      </c>
      <c r="F1070" s="438" t="str">
        <f t="shared" si="51"/>
        <v>否</v>
      </c>
      <c r="G1070" s="282" t="str">
        <f t="shared" si="52"/>
        <v>项</v>
      </c>
      <c r="H1070" s="149"/>
      <c r="I1070" s="275"/>
    </row>
    <row r="1071" s="147" customFormat="1" ht="36" hidden="1" customHeight="1" spans="1:9">
      <c r="A1071" s="442">
        <v>2160216</v>
      </c>
      <c r="B1071" s="443" t="s">
        <v>876</v>
      </c>
      <c r="C1071" s="369">
        <f>VLOOKUP(A1071,'[3]02-1'!$A$1:$G$1271,4,FALSE)</f>
        <v>0</v>
      </c>
      <c r="D1071" s="369"/>
      <c r="E1071" s="444" t="str">
        <f t="shared" si="50"/>
        <v/>
      </c>
      <c r="F1071" s="438" t="str">
        <f t="shared" si="51"/>
        <v>否</v>
      </c>
      <c r="G1071" s="282" t="str">
        <f t="shared" si="52"/>
        <v>项</v>
      </c>
      <c r="H1071" s="149"/>
      <c r="I1071" s="275"/>
    </row>
    <row r="1072" s="147" customFormat="1" ht="36" hidden="1" customHeight="1" spans="1:9">
      <c r="A1072" s="442">
        <v>2160217</v>
      </c>
      <c r="B1072" s="443" t="s">
        <v>877</v>
      </c>
      <c r="C1072" s="369">
        <f>VLOOKUP(A1072,'[3]02-1'!$A$1:$G$1271,4,FALSE)</f>
        <v>0</v>
      </c>
      <c r="D1072" s="369"/>
      <c r="E1072" s="444" t="str">
        <f t="shared" si="50"/>
        <v/>
      </c>
      <c r="F1072" s="438" t="str">
        <f t="shared" si="51"/>
        <v>否</v>
      </c>
      <c r="G1072" s="282" t="str">
        <f t="shared" si="52"/>
        <v>项</v>
      </c>
      <c r="H1072" s="149"/>
      <c r="I1072" s="275"/>
    </row>
    <row r="1073" s="147" customFormat="1" ht="36" hidden="1" customHeight="1" spans="1:9">
      <c r="A1073" s="442">
        <v>2160218</v>
      </c>
      <c r="B1073" s="443" t="s">
        <v>878</v>
      </c>
      <c r="C1073" s="369">
        <f>VLOOKUP(A1073,'[3]02-1'!$A$1:$G$1271,4,FALSE)</f>
        <v>0</v>
      </c>
      <c r="D1073" s="369"/>
      <c r="E1073" s="444" t="str">
        <f t="shared" si="50"/>
        <v/>
      </c>
      <c r="F1073" s="438" t="str">
        <f t="shared" si="51"/>
        <v>否</v>
      </c>
      <c r="G1073" s="282" t="str">
        <f t="shared" si="52"/>
        <v>项</v>
      </c>
      <c r="H1073" s="149"/>
      <c r="I1073" s="275"/>
    </row>
    <row r="1074" s="147" customFormat="1" ht="36" hidden="1" customHeight="1" spans="1:9">
      <c r="A1074" s="442">
        <v>2160219</v>
      </c>
      <c r="B1074" s="443" t="s">
        <v>879</v>
      </c>
      <c r="C1074" s="369">
        <f>VLOOKUP(A1074,'[3]02-1'!$A$1:$G$1271,4,FALSE)</f>
        <v>0</v>
      </c>
      <c r="D1074" s="369"/>
      <c r="E1074" s="444" t="str">
        <f t="shared" si="50"/>
        <v/>
      </c>
      <c r="F1074" s="438" t="str">
        <f t="shared" si="51"/>
        <v>否</v>
      </c>
      <c r="G1074" s="282" t="str">
        <f t="shared" si="52"/>
        <v>项</v>
      </c>
      <c r="H1074" s="149"/>
      <c r="I1074" s="275"/>
    </row>
    <row r="1075" s="147" customFormat="1" ht="36" hidden="1" customHeight="1" spans="1:9">
      <c r="A1075" s="442">
        <v>2160250</v>
      </c>
      <c r="B1075" s="443" t="s">
        <v>123</v>
      </c>
      <c r="C1075" s="369">
        <f>VLOOKUP(A1075,'[3]02-1'!$A$1:$G$1271,4,FALSE)</f>
        <v>0</v>
      </c>
      <c r="D1075" s="369"/>
      <c r="E1075" s="444" t="str">
        <f t="shared" si="50"/>
        <v/>
      </c>
      <c r="F1075" s="438" t="str">
        <f t="shared" si="51"/>
        <v>否</v>
      </c>
      <c r="G1075" s="282" t="str">
        <f t="shared" si="52"/>
        <v>项</v>
      </c>
      <c r="H1075" s="149"/>
      <c r="I1075" s="275"/>
    </row>
    <row r="1076" s="147" customFormat="1" ht="36" hidden="1" customHeight="1" spans="1:9">
      <c r="A1076" s="442">
        <v>2160299</v>
      </c>
      <c r="B1076" s="443" t="s">
        <v>880</v>
      </c>
      <c r="C1076" s="369">
        <f>VLOOKUP(A1076,'[3]02-1'!$A$1:$G$1271,4,FALSE)</f>
        <v>0</v>
      </c>
      <c r="D1076" s="369"/>
      <c r="E1076" s="444" t="str">
        <f t="shared" si="50"/>
        <v/>
      </c>
      <c r="F1076" s="438" t="str">
        <f t="shared" si="51"/>
        <v>否</v>
      </c>
      <c r="G1076" s="282" t="str">
        <f t="shared" si="52"/>
        <v>项</v>
      </c>
      <c r="H1076" s="149"/>
      <c r="I1076" s="275"/>
    </row>
    <row r="1077" ht="36" hidden="1" customHeight="1" spans="1:8">
      <c r="A1077" s="442">
        <v>21606</v>
      </c>
      <c r="B1077" s="440" t="s">
        <v>881</v>
      </c>
      <c r="C1077" s="436">
        <f>SUM(C1078:C1082)</f>
        <v>0</v>
      </c>
      <c r="D1077" s="436">
        <f>SUM(D1078:D1082)</f>
        <v>0</v>
      </c>
      <c r="E1077" s="441" t="str">
        <f t="shared" si="50"/>
        <v/>
      </c>
      <c r="F1077" s="438" t="str">
        <f t="shared" si="51"/>
        <v>否</v>
      </c>
      <c r="G1077" s="282" t="str">
        <f t="shared" si="52"/>
        <v>款</v>
      </c>
      <c r="H1077" s="282"/>
    </row>
    <row r="1078" s="147" customFormat="1" ht="36" hidden="1" customHeight="1" spans="1:9">
      <c r="A1078" s="442">
        <v>2160601</v>
      </c>
      <c r="B1078" s="443" t="s">
        <v>114</v>
      </c>
      <c r="C1078" s="369">
        <f>VLOOKUP(A1078,'[3]02-1'!$A$1:$G$1271,4,FALSE)</f>
        <v>0</v>
      </c>
      <c r="D1078" s="369"/>
      <c r="E1078" s="444" t="str">
        <f t="shared" si="50"/>
        <v/>
      </c>
      <c r="F1078" s="438" t="str">
        <f t="shared" si="51"/>
        <v>否</v>
      </c>
      <c r="G1078" s="282" t="str">
        <f t="shared" si="52"/>
        <v>项</v>
      </c>
      <c r="H1078" s="149"/>
      <c r="I1078" s="275"/>
    </row>
    <row r="1079" s="147" customFormat="1" ht="36" hidden="1" customHeight="1" spans="1:9">
      <c r="A1079" s="442">
        <v>2160602</v>
      </c>
      <c r="B1079" s="443" t="s">
        <v>115</v>
      </c>
      <c r="C1079" s="369">
        <f>VLOOKUP(A1079,'[3]02-1'!$A$1:$G$1271,4,FALSE)</f>
        <v>0</v>
      </c>
      <c r="D1079" s="369"/>
      <c r="E1079" s="444" t="str">
        <f t="shared" si="50"/>
        <v/>
      </c>
      <c r="F1079" s="438" t="str">
        <f t="shared" si="51"/>
        <v>否</v>
      </c>
      <c r="G1079" s="282" t="str">
        <f t="shared" si="52"/>
        <v>项</v>
      </c>
      <c r="H1079" s="149"/>
      <c r="I1079" s="275"/>
    </row>
    <row r="1080" s="147" customFormat="1" ht="36" hidden="1" customHeight="1" spans="1:9">
      <c r="A1080" s="442">
        <v>2160603</v>
      </c>
      <c r="B1080" s="443" t="s">
        <v>116</v>
      </c>
      <c r="C1080" s="369">
        <f>VLOOKUP(A1080,'[3]02-1'!$A$1:$G$1271,4,FALSE)</f>
        <v>0</v>
      </c>
      <c r="D1080" s="369"/>
      <c r="E1080" s="444" t="str">
        <f t="shared" si="50"/>
        <v/>
      </c>
      <c r="F1080" s="438" t="str">
        <f t="shared" si="51"/>
        <v>否</v>
      </c>
      <c r="G1080" s="282" t="str">
        <f t="shared" si="52"/>
        <v>项</v>
      </c>
      <c r="H1080" s="149"/>
      <c r="I1080" s="275"/>
    </row>
    <row r="1081" s="147" customFormat="1" ht="36" hidden="1" customHeight="1" spans="1:9">
      <c r="A1081" s="442">
        <v>2160607</v>
      </c>
      <c r="B1081" s="443" t="s">
        <v>882</v>
      </c>
      <c r="C1081" s="369">
        <f>VLOOKUP(A1081,'[3]02-1'!$A$1:$G$1271,4,FALSE)</f>
        <v>0</v>
      </c>
      <c r="D1081" s="369"/>
      <c r="E1081" s="444" t="str">
        <f t="shared" si="50"/>
        <v/>
      </c>
      <c r="F1081" s="438" t="str">
        <f t="shared" si="51"/>
        <v>否</v>
      </c>
      <c r="G1081" s="282" t="str">
        <f t="shared" si="52"/>
        <v>项</v>
      </c>
      <c r="H1081" s="149"/>
      <c r="I1081" s="275"/>
    </row>
    <row r="1082" s="147" customFormat="1" ht="36" hidden="1" customHeight="1" spans="1:9">
      <c r="A1082" s="442">
        <v>2160699</v>
      </c>
      <c r="B1082" s="443" t="s">
        <v>883</v>
      </c>
      <c r="C1082" s="369">
        <f>VLOOKUP(A1082,'[3]02-1'!$A$1:$G$1271,4,FALSE)</f>
        <v>0</v>
      </c>
      <c r="D1082" s="369"/>
      <c r="E1082" s="444" t="str">
        <f t="shared" si="50"/>
        <v/>
      </c>
      <c r="F1082" s="438" t="str">
        <f t="shared" si="51"/>
        <v>否</v>
      </c>
      <c r="G1082" s="282" t="str">
        <f t="shared" si="52"/>
        <v>项</v>
      </c>
      <c r="H1082" s="149"/>
      <c r="I1082" s="275"/>
    </row>
    <row r="1083" ht="36" hidden="1" customHeight="1" spans="1:8">
      <c r="A1083" s="442">
        <v>21699</v>
      </c>
      <c r="B1083" s="440" t="s">
        <v>884</v>
      </c>
      <c r="C1083" s="448">
        <f>SUM(C1084:C1085)</f>
        <v>0</v>
      </c>
      <c r="D1083" s="448">
        <f>SUM(D1084:D1085)</f>
        <v>0</v>
      </c>
      <c r="E1083" s="444" t="str">
        <f t="shared" si="50"/>
        <v/>
      </c>
      <c r="F1083" s="438" t="str">
        <f t="shared" si="51"/>
        <v>否</v>
      </c>
      <c r="G1083" s="282" t="str">
        <f t="shared" si="52"/>
        <v>款</v>
      </c>
      <c r="H1083" s="282"/>
    </row>
    <row r="1084" s="147" customFormat="1" ht="36" hidden="1" customHeight="1" spans="1:9">
      <c r="A1084" s="442">
        <v>2169901</v>
      </c>
      <c r="B1084" s="443" t="s">
        <v>885</v>
      </c>
      <c r="C1084" s="369">
        <f>VLOOKUP(A1084,'[3]02-1'!$A$1:$G$1271,4,FALSE)</f>
        <v>0</v>
      </c>
      <c r="D1084" s="369"/>
      <c r="E1084" s="444" t="str">
        <f t="shared" si="50"/>
        <v/>
      </c>
      <c r="F1084" s="438" t="str">
        <f t="shared" si="51"/>
        <v>否</v>
      </c>
      <c r="G1084" s="282" t="str">
        <f t="shared" si="52"/>
        <v>项</v>
      </c>
      <c r="H1084" s="149"/>
      <c r="I1084" s="275"/>
    </row>
    <row r="1085" s="147" customFormat="1" ht="36" hidden="1" customHeight="1" spans="1:9">
      <c r="A1085" s="442">
        <v>2169999</v>
      </c>
      <c r="B1085" s="443" t="s">
        <v>884</v>
      </c>
      <c r="C1085" s="369">
        <f>VLOOKUP(A1085,'[3]02-1'!$A$1:$G$1271,4,FALSE)</f>
        <v>0</v>
      </c>
      <c r="D1085" s="369"/>
      <c r="E1085" s="444" t="str">
        <f t="shared" si="50"/>
        <v/>
      </c>
      <c r="F1085" s="438" t="str">
        <f t="shared" si="51"/>
        <v>否</v>
      </c>
      <c r="G1085" s="282" t="str">
        <f t="shared" si="52"/>
        <v>项</v>
      </c>
      <c r="H1085" s="149"/>
      <c r="I1085" s="275"/>
    </row>
    <row r="1086" ht="36" customHeight="1" spans="1:8">
      <c r="A1086" s="449">
        <v>217</v>
      </c>
      <c r="B1086" s="208" t="s">
        <v>77</v>
      </c>
      <c r="C1086" s="436">
        <f>SUM(C1087,C1094,C1104,C1110)</f>
        <v>0</v>
      </c>
      <c r="D1086" s="436">
        <f>SUM(D1087,D1094,D1104,D1110)</f>
        <v>0</v>
      </c>
      <c r="E1086" s="441" t="str">
        <f t="shared" si="50"/>
        <v/>
      </c>
      <c r="F1086" s="438" t="str">
        <f t="shared" si="51"/>
        <v>是</v>
      </c>
      <c r="G1086" s="282" t="str">
        <f t="shared" si="52"/>
        <v>类</v>
      </c>
      <c r="H1086" s="282"/>
    </row>
    <row r="1087" ht="36" hidden="1" customHeight="1" spans="1:8">
      <c r="A1087" s="442">
        <v>21701</v>
      </c>
      <c r="B1087" s="440" t="s">
        <v>886</v>
      </c>
      <c r="C1087" s="448">
        <f>SUM(C1088:C1093)</f>
        <v>0</v>
      </c>
      <c r="D1087" s="448">
        <f>SUM(D1088:D1093)</f>
        <v>0</v>
      </c>
      <c r="E1087" s="444" t="str">
        <f t="shared" si="50"/>
        <v/>
      </c>
      <c r="F1087" s="438" t="str">
        <f t="shared" si="51"/>
        <v>否</v>
      </c>
      <c r="G1087" s="282" t="str">
        <f t="shared" si="52"/>
        <v>款</v>
      </c>
      <c r="H1087" s="282"/>
    </row>
    <row r="1088" s="147" customFormat="1" ht="36" hidden="1" customHeight="1" spans="1:9">
      <c r="A1088" s="442">
        <v>2170101</v>
      </c>
      <c r="B1088" s="443" t="s">
        <v>114</v>
      </c>
      <c r="C1088" s="369">
        <f>VLOOKUP(A1088,'[3]02-1'!$A$1:$G$1271,4,FALSE)</f>
        <v>0</v>
      </c>
      <c r="D1088" s="369"/>
      <c r="E1088" s="444" t="str">
        <f t="shared" si="50"/>
        <v/>
      </c>
      <c r="F1088" s="438" t="str">
        <f t="shared" si="51"/>
        <v>否</v>
      </c>
      <c r="G1088" s="282" t="str">
        <f t="shared" si="52"/>
        <v>项</v>
      </c>
      <c r="H1088" s="149"/>
      <c r="I1088" s="275"/>
    </row>
    <row r="1089" s="147" customFormat="1" ht="36" hidden="1" customHeight="1" spans="1:9">
      <c r="A1089" s="442">
        <v>2170102</v>
      </c>
      <c r="B1089" s="443" t="s">
        <v>115</v>
      </c>
      <c r="C1089" s="369">
        <f>VLOOKUP(A1089,'[3]02-1'!$A$1:$G$1271,4,FALSE)</f>
        <v>0</v>
      </c>
      <c r="D1089" s="369"/>
      <c r="E1089" s="444" t="str">
        <f t="shared" si="50"/>
        <v/>
      </c>
      <c r="F1089" s="438" t="str">
        <f t="shared" si="51"/>
        <v>否</v>
      </c>
      <c r="G1089" s="282" t="str">
        <f t="shared" si="52"/>
        <v>项</v>
      </c>
      <c r="H1089" s="149"/>
      <c r="I1089" s="275"/>
    </row>
    <row r="1090" s="147" customFormat="1" ht="36" hidden="1" customHeight="1" spans="1:9">
      <c r="A1090" s="442">
        <v>2170103</v>
      </c>
      <c r="B1090" s="443" t="s">
        <v>116</v>
      </c>
      <c r="C1090" s="369">
        <f>VLOOKUP(A1090,'[3]02-1'!$A$1:$G$1271,4,FALSE)</f>
        <v>0</v>
      </c>
      <c r="D1090" s="369"/>
      <c r="E1090" s="444" t="str">
        <f t="shared" si="50"/>
        <v/>
      </c>
      <c r="F1090" s="438" t="str">
        <f t="shared" si="51"/>
        <v>否</v>
      </c>
      <c r="G1090" s="282" t="str">
        <f t="shared" si="52"/>
        <v>项</v>
      </c>
      <c r="H1090" s="149"/>
      <c r="I1090" s="275"/>
    </row>
    <row r="1091" s="147" customFormat="1" ht="36" hidden="1" customHeight="1" spans="1:9">
      <c r="A1091" s="442">
        <v>2170104</v>
      </c>
      <c r="B1091" s="443" t="s">
        <v>887</v>
      </c>
      <c r="C1091" s="369">
        <f>VLOOKUP(A1091,'[3]02-1'!$A$1:$G$1271,4,FALSE)</f>
        <v>0</v>
      </c>
      <c r="D1091" s="369"/>
      <c r="E1091" s="444" t="str">
        <f t="shared" si="50"/>
        <v/>
      </c>
      <c r="F1091" s="438" t="str">
        <f t="shared" si="51"/>
        <v>否</v>
      </c>
      <c r="G1091" s="282" t="str">
        <f t="shared" si="52"/>
        <v>项</v>
      </c>
      <c r="H1091" s="149"/>
      <c r="I1091" s="275"/>
    </row>
    <row r="1092" s="147" customFormat="1" ht="36" hidden="1" customHeight="1" spans="1:9">
      <c r="A1092" s="442">
        <v>2170150</v>
      </c>
      <c r="B1092" s="443" t="s">
        <v>123</v>
      </c>
      <c r="C1092" s="369">
        <f>VLOOKUP(A1092,'[3]02-1'!$A$1:$G$1271,4,FALSE)</f>
        <v>0</v>
      </c>
      <c r="D1092" s="369"/>
      <c r="E1092" s="444" t="str">
        <f t="shared" ref="E1092:E1155" si="53">IFERROR(D1092/C1092-1,"")</f>
        <v/>
      </c>
      <c r="F1092" s="438" t="str">
        <f t="shared" ref="F1092:F1155" si="54">IF(LEN(A1092)=3,"是",IF(B1092&lt;&gt;"",IF(SUM(C1092:D1092)&lt;&gt;0,"是","否"),"是"))</f>
        <v>否</v>
      </c>
      <c r="G1092" s="282" t="str">
        <f t="shared" ref="G1092:G1155" si="55">IF(LEN(A1092)=3,"类",IF(LEN(A1092)=5,"款","项"))</f>
        <v>项</v>
      </c>
      <c r="H1092" s="149"/>
      <c r="I1092" s="275"/>
    </row>
    <row r="1093" s="147" customFormat="1" ht="36" hidden="1" customHeight="1" spans="1:9">
      <c r="A1093" s="442">
        <v>2170199</v>
      </c>
      <c r="B1093" s="443" t="s">
        <v>888</v>
      </c>
      <c r="C1093" s="369">
        <f>VLOOKUP(A1093,'[3]02-1'!$A$1:$G$1271,4,FALSE)</f>
        <v>0</v>
      </c>
      <c r="D1093" s="369"/>
      <c r="E1093" s="444" t="str">
        <f t="shared" si="53"/>
        <v/>
      </c>
      <c r="F1093" s="438" t="str">
        <f t="shared" si="54"/>
        <v>否</v>
      </c>
      <c r="G1093" s="282" t="str">
        <f t="shared" si="55"/>
        <v>项</v>
      </c>
      <c r="H1093" s="149"/>
      <c r="I1093" s="275"/>
    </row>
    <row r="1094" ht="36" hidden="1" customHeight="1" spans="1:8">
      <c r="A1094" s="454">
        <v>21702</v>
      </c>
      <c r="B1094" s="440" t="s">
        <v>889</v>
      </c>
      <c r="C1094" s="448">
        <f>SUM(C1095:C1103)</f>
        <v>0</v>
      </c>
      <c r="D1094" s="448">
        <f>SUM(D1095:D1103)</f>
        <v>0</v>
      </c>
      <c r="E1094" s="444" t="str">
        <f t="shared" si="53"/>
        <v/>
      </c>
      <c r="F1094" s="438" t="str">
        <f t="shared" si="54"/>
        <v>否</v>
      </c>
      <c r="G1094" s="282" t="str">
        <f t="shared" si="55"/>
        <v>款</v>
      </c>
      <c r="H1094" s="282"/>
    </row>
    <row r="1095" s="147" customFormat="1" ht="36" hidden="1" customHeight="1" spans="1:9">
      <c r="A1095" s="456">
        <v>2170201</v>
      </c>
      <c r="B1095" s="459" t="s">
        <v>890</v>
      </c>
      <c r="C1095" s="369">
        <f>VLOOKUP(A1095,'[3]02-1'!$A$1:$G$1271,4,FALSE)</f>
        <v>0</v>
      </c>
      <c r="D1095" s="369"/>
      <c r="E1095" s="444" t="str">
        <f t="shared" si="53"/>
        <v/>
      </c>
      <c r="F1095" s="438" t="str">
        <f t="shared" si="54"/>
        <v>否</v>
      </c>
      <c r="G1095" s="282" t="str">
        <f t="shared" si="55"/>
        <v>项</v>
      </c>
      <c r="H1095" s="149"/>
      <c r="I1095" s="275"/>
    </row>
    <row r="1096" s="147" customFormat="1" ht="36" hidden="1" customHeight="1" spans="1:9">
      <c r="A1096" s="456">
        <v>2170202</v>
      </c>
      <c r="B1096" s="459" t="s">
        <v>891</v>
      </c>
      <c r="C1096" s="369">
        <f>VLOOKUP(A1096,'[3]02-1'!$A$1:$G$1271,4,FALSE)</f>
        <v>0</v>
      </c>
      <c r="D1096" s="369"/>
      <c r="E1096" s="444" t="str">
        <f t="shared" si="53"/>
        <v/>
      </c>
      <c r="F1096" s="438" t="str">
        <f t="shared" si="54"/>
        <v>否</v>
      </c>
      <c r="G1096" s="282" t="str">
        <f t="shared" si="55"/>
        <v>项</v>
      </c>
      <c r="H1096" s="149"/>
      <c r="I1096" s="275"/>
    </row>
    <row r="1097" s="147" customFormat="1" ht="36" hidden="1" customHeight="1" spans="1:9">
      <c r="A1097" s="456">
        <v>2170203</v>
      </c>
      <c r="B1097" s="459" t="s">
        <v>892</v>
      </c>
      <c r="C1097" s="369">
        <f>VLOOKUP(A1097,'[3]02-1'!$A$1:$G$1271,4,FALSE)</f>
        <v>0</v>
      </c>
      <c r="D1097" s="369"/>
      <c r="E1097" s="444" t="str">
        <f t="shared" si="53"/>
        <v/>
      </c>
      <c r="F1097" s="438" t="str">
        <f t="shared" si="54"/>
        <v>否</v>
      </c>
      <c r="G1097" s="282" t="str">
        <f t="shared" si="55"/>
        <v>项</v>
      </c>
      <c r="H1097" s="149"/>
      <c r="I1097" s="275"/>
    </row>
    <row r="1098" s="147" customFormat="1" ht="36" hidden="1" customHeight="1" spans="1:9">
      <c r="A1098" s="456">
        <v>2170204</v>
      </c>
      <c r="B1098" s="459" t="s">
        <v>893</v>
      </c>
      <c r="C1098" s="369">
        <f>VLOOKUP(A1098,'[3]02-1'!$A$1:$G$1271,4,FALSE)</f>
        <v>0</v>
      </c>
      <c r="D1098" s="369"/>
      <c r="E1098" s="444" t="str">
        <f t="shared" si="53"/>
        <v/>
      </c>
      <c r="F1098" s="438" t="str">
        <f t="shared" si="54"/>
        <v>否</v>
      </c>
      <c r="G1098" s="282" t="str">
        <f t="shared" si="55"/>
        <v>项</v>
      </c>
      <c r="H1098" s="149"/>
      <c r="I1098" s="275"/>
    </row>
    <row r="1099" s="147" customFormat="1" ht="36" hidden="1" customHeight="1" spans="1:9">
      <c r="A1099" s="456">
        <v>2170205</v>
      </c>
      <c r="B1099" s="459" t="s">
        <v>894</v>
      </c>
      <c r="C1099" s="369">
        <f>VLOOKUP(A1099,'[3]02-1'!$A$1:$G$1271,4,FALSE)</f>
        <v>0</v>
      </c>
      <c r="D1099" s="369"/>
      <c r="E1099" s="444" t="str">
        <f t="shared" si="53"/>
        <v/>
      </c>
      <c r="F1099" s="438" t="str">
        <f t="shared" si="54"/>
        <v>否</v>
      </c>
      <c r="G1099" s="282" t="str">
        <f t="shared" si="55"/>
        <v>项</v>
      </c>
      <c r="H1099" s="149"/>
      <c r="I1099" s="275"/>
    </row>
    <row r="1100" s="147" customFormat="1" ht="36" hidden="1" customHeight="1" spans="1:9">
      <c r="A1100" s="456">
        <v>2170206</v>
      </c>
      <c r="B1100" s="459" t="s">
        <v>895</v>
      </c>
      <c r="C1100" s="369">
        <f>VLOOKUP(A1100,'[3]02-1'!$A$1:$G$1271,4,FALSE)</f>
        <v>0</v>
      </c>
      <c r="D1100" s="369"/>
      <c r="E1100" s="444" t="str">
        <f t="shared" si="53"/>
        <v/>
      </c>
      <c r="F1100" s="438" t="str">
        <f t="shared" si="54"/>
        <v>否</v>
      </c>
      <c r="G1100" s="282" t="str">
        <f t="shared" si="55"/>
        <v>项</v>
      </c>
      <c r="H1100" s="149"/>
      <c r="I1100" s="275"/>
    </row>
    <row r="1101" s="147" customFormat="1" ht="36" hidden="1" customHeight="1" spans="1:9">
      <c r="A1101" s="456">
        <v>2170207</v>
      </c>
      <c r="B1101" s="459" t="s">
        <v>896</v>
      </c>
      <c r="C1101" s="369">
        <f>VLOOKUP(A1101,'[3]02-1'!$A$1:$G$1271,4,FALSE)</f>
        <v>0</v>
      </c>
      <c r="D1101" s="369"/>
      <c r="E1101" s="444" t="str">
        <f t="shared" si="53"/>
        <v/>
      </c>
      <c r="F1101" s="438" t="str">
        <f t="shared" si="54"/>
        <v>否</v>
      </c>
      <c r="G1101" s="282" t="str">
        <f t="shared" si="55"/>
        <v>项</v>
      </c>
      <c r="H1101" s="149"/>
      <c r="I1101" s="275"/>
    </row>
    <row r="1102" s="147" customFormat="1" ht="36" hidden="1" customHeight="1" spans="1:9">
      <c r="A1102" s="456">
        <v>2170208</v>
      </c>
      <c r="B1102" s="459" t="s">
        <v>897</v>
      </c>
      <c r="C1102" s="369">
        <f>VLOOKUP(A1102,'[3]02-1'!$A$1:$G$1271,4,FALSE)</f>
        <v>0</v>
      </c>
      <c r="D1102" s="369"/>
      <c r="E1102" s="444" t="str">
        <f t="shared" si="53"/>
        <v/>
      </c>
      <c r="F1102" s="438" t="str">
        <f t="shared" si="54"/>
        <v>否</v>
      </c>
      <c r="G1102" s="282" t="str">
        <f t="shared" si="55"/>
        <v>项</v>
      </c>
      <c r="H1102" s="149"/>
      <c r="I1102" s="275"/>
    </row>
    <row r="1103" s="147" customFormat="1" ht="36" hidden="1" customHeight="1" spans="1:9">
      <c r="A1103" s="456">
        <v>2170299</v>
      </c>
      <c r="B1103" s="459" t="s">
        <v>898</v>
      </c>
      <c r="C1103" s="369">
        <f>VLOOKUP(A1103,'[3]02-1'!$A$1:$G$1271,4,FALSE)</f>
        <v>0</v>
      </c>
      <c r="D1103" s="369"/>
      <c r="E1103" s="444" t="str">
        <f t="shared" si="53"/>
        <v/>
      </c>
      <c r="F1103" s="438" t="str">
        <f t="shared" si="54"/>
        <v>否</v>
      </c>
      <c r="G1103" s="282" t="str">
        <f t="shared" si="55"/>
        <v>项</v>
      </c>
      <c r="H1103" s="149"/>
      <c r="I1103" s="275"/>
    </row>
    <row r="1104" ht="36" hidden="1" customHeight="1" spans="1:8">
      <c r="A1104" s="442">
        <v>21703</v>
      </c>
      <c r="B1104" s="440" t="s">
        <v>899</v>
      </c>
      <c r="C1104" s="448">
        <f>SUM(C1105:C1109)</f>
        <v>0</v>
      </c>
      <c r="D1104" s="448">
        <f>SUM(D1105:D1109)</f>
        <v>0</v>
      </c>
      <c r="E1104" s="444" t="str">
        <f t="shared" si="53"/>
        <v/>
      </c>
      <c r="F1104" s="438" t="str">
        <f t="shared" si="54"/>
        <v>否</v>
      </c>
      <c r="G1104" s="282" t="str">
        <f t="shared" si="55"/>
        <v>款</v>
      </c>
      <c r="H1104" s="282"/>
    </row>
    <row r="1105" s="147" customFormat="1" ht="36" hidden="1" customHeight="1" spans="1:9">
      <c r="A1105" s="442">
        <v>2170301</v>
      </c>
      <c r="B1105" s="443" t="s">
        <v>900</v>
      </c>
      <c r="C1105" s="369">
        <f>VLOOKUP(A1105,'[3]02-1'!$A$1:$G$1271,4,FALSE)</f>
        <v>0</v>
      </c>
      <c r="D1105" s="369"/>
      <c r="E1105" s="444" t="str">
        <f t="shared" si="53"/>
        <v/>
      </c>
      <c r="F1105" s="438" t="str">
        <f t="shared" si="54"/>
        <v>否</v>
      </c>
      <c r="G1105" s="282" t="str">
        <f t="shared" si="55"/>
        <v>项</v>
      </c>
      <c r="H1105" s="149"/>
      <c r="I1105" s="275"/>
    </row>
    <row r="1106" s="147" customFormat="1" ht="36" hidden="1" customHeight="1" spans="1:9">
      <c r="A1106" s="442">
        <v>2170302</v>
      </c>
      <c r="B1106" s="443" t="s">
        <v>901</v>
      </c>
      <c r="C1106" s="369">
        <f>VLOOKUP(A1106,'[3]02-1'!$A$1:$G$1271,4,FALSE)</f>
        <v>0</v>
      </c>
      <c r="D1106" s="369"/>
      <c r="E1106" s="444" t="str">
        <f t="shared" si="53"/>
        <v/>
      </c>
      <c r="F1106" s="438" t="str">
        <f t="shared" si="54"/>
        <v>否</v>
      </c>
      <c r="G1106" s="282" t="str">
        <f t="shared" si="55"/>
        <v>项</v>
      </c>
      <c r="H1106" s="149"/>
      <c r="I1106" s="275"/>
    </row>
    <row r="1107" s="147" customFormat="1" ht="36" hidden="1" customHeight="1" spans="1:9">
      <c r="A1107" s="442">
        <v>2170303</v>
      </c>
      <c r="B1107" s="443" t="s">
        <v>902</v>
      </c>
      <c r="C1107" s="369">
        <f>VLOOKUP(A1107,'[3]02-1'!$A$1:$G$1271,4,FALSE)</f>
        <v>0</v>
      </c>
      <c r="D1107" s="369"/>
      <c r="E1107" s="444" t="str">
        <f t="shared" si="53"/>
        <v/>
      </c>
      <c r="F1107" s="438" t="str">
        <f t="shared" si="54"/>
        <v>否</v>
      </c>
      <c r="G1107" s="282" t="str">
        <f t="shared" si="55"/>
        <v>项</v>
      </c>
      <c r="H1107" s="149"/>
      <c r="I1107" s="275"/>
    </row>
    <row r="1108" s="147" customFormat="1" ht="36" hidden="1" customHeight="1" spans="1:9">
      <c r="A1108" s="442">
        <v>2170304</v>
      </c>
      <c r="B1108" s="443" t="s">
        <v>903</v>
      </c>
      <c r="C1108" s="369">
        <f>VLOOKUP(A1108,'[3]02-1'!$A$1:$G$1271,4,FALSE)</f>
        <v>0</v>
      </c>
      <c r="D1108" s="369"/>
      <c r="E1108" s="444" t="str">
        <f t="shared" si="53"/>
        <v/>
      </c>
      <c r="F1108" s="438" t="str">
        <f t="shared" si="54"/>
        <v>否</v>
      </c>
      <c r="G1108" s="282" t="str">
        <f t="shared" si="55"/>
        <v>项</v>
      </c>
      <c r="H1108" s="149"/>
      <c r="I1108" s="275"/>
    </row>
    <row r="1109" s="147" customFormat="1" ht="36" hidden="1" customHeight="1" spans="1:9">
      <c r="A1109" s="442">
        <v>2170399</v>
      </c>
      <c r="B1109" s="443" t="s">
        <v>904</v>
      </c>
      <c r="C1109" s="369">
        <f>VLOOKUP(A1109,'[3]02-1'!$A$1:$G$1271,4,FALSE)</f>
        <v>0</v>
      </c>
      <c r="D1109" s="369"/>
      <c r="E1109" s="444" t="str">
        <f t="shared" si="53"/>
        <v/>
      </c>
      <c r="F1109" s="438" t="str">
        <f t="shared" si="54"/>
        <v>否</v>
      </c>
      <c r="G1109" s="282" t="str">
        <f t="shared" si="55"/>
        <v>项</v>
      </c>
      <c r="H1109" s="149"/>
      <c r="I1109" s="275"/>
    </row>
    <row r="1110" ht="36" hidden="1" customHeight="1" spans="1:8">
      <c r="A1110" s="442">
        <v>21799</v>
      </c>
      <c r="B1110" s="440" t="s">
        <v>905</v>
      </c>
      <c r="C1110" s="436">
        <f>SUM(C1111:C1112)</f>
        <v>0</v>
      </c>
      <c r="D1110" s="436">
        <f>SUM(D1111:D1112)</f>
        <v>0</v>
      </c>
      <c r="E1110" s="441" t="str">
        <f t="shared" si="53"/>
        <v/>
      </c>
      <c r="F1110" s="438" t="str">
        <f t="shared" si="54"/>
        <v>否</v>
      </c>
      <c r="G1110" s="282" t="str">
        <f t="shared" si="55"/>
        <v>款</v>
      </c>
      <c r="H1110" s="282"/>
    </row>
    <row r="1111" s="147" customFormat="1" ht="36" hidden="1" customHeight="1" spans="1:9">
      <c r="A1111" s="454">
        <v>2179902</v>
      </c>
      <c r="B1111" s="443" t="s">
        <v>906</v>
      </c>
      <c r="C1111" s="369">
        <f>VLOOKUP(A1111,'[3]02-1'!$A$1:$G$1271,4,FALSE)</f>
        <v>0</v>
      </c>
      <c r="D1111" s="369"/>
      <c r="E1111" s="444" t="str">
        <f t="shared" si="53"/>
        <v/>
      </c>
      <c r="F1111" s="438" t="str">
        <f t="shared" si="54"/>
        <v>否</v>
      </c>
      <c r="G1111" s="282" t="str">
        <f t="shared" si="55"/>
        <v>项</v>
      </c>
      <c r="H1111" s="149"/>
      <c r="I1111" s="275"/>
    </row>
    <row r="1112" s="147" customFormat="1" ht="36" hidden="1" customHeight="1" spans="1:9">
      <c r="A1112" s="450">
        <v>2179999</v>
      </c>
      <c r="B1112" s="443" t="s">
        <v>904</v>
      </c>
      <c r="C1112" s="369">
        <f>VLOOKUP(A1112,'[3]02-1'!$A$1:$G$1271,4,FALSE)</f>
        <v>0</v>
      </c>
      <c r="D1112" s="369"/>
      <c r="E1112" s="444" t="str">
        <f t="shared" si="53"/>
        <v/>
      </c>
      <c r="F1112" s="438" t="str">
        <f t="shared" si="54"/>
        <v>否</v>
      </c>
      <c r="G1112" s="282" t="str">
        <f t="shared" si="55"/>
        <v>项</v>
      </c>
      <c r="H1112" s="149"/>
      <c r="I1112" s="275"/>
    </row>
    <row r="1113" ht="36" customHeight="1" spans="1:8">
      <c r="A1113" s="449">
        <v>219</v>
      </c>
      <c r="B1113" s="208" t="s">
        <v>79</v>
      </c>
      <c r="C1113" s="436">
        <f>SUM(C1114:C1122)</f>
        <v>0</v>
      </c>
      <c r="D1113" s="436">
        <f>SUM(D1114:D1122)</f>
        <v>0</v>
      </c>
      <c r="E1113" s="441" t="str">
        <f t="shared" si="53"/>
        <v/>
      </c>
      <c r="F1113" s="438" t="str">
        <f t="shared" si="54"/>
        <v>是</v>
      </c>
      <c r="G1113" s="282" t="str">
        <f t="shared" si="55"/>
        <v>类</v>
      </c>
      <c r="H1113" s="282"/>
    </row>
    <row r="1114" s="147" customFormat="1" ht="36" hidden="1" customHeight="1" spans="1:9">
      <c r="A1114" s="442">
        <v>21901</v>
      </c>
      <c r="B1114" s="440" t="s">
        <v>907</v>
      </c>
      <c r="C1114" s="369"/>
      <c r="D1114" s="369"/>
      <c r="E1114" s="444" t="str">
        <f t="shared" si="53"/>
        <v/>
      </c>
      <c r="F1114" s="438" t="str">
        <f t="shared" si="54"/>
        <v>否</v>
      </c>
      <c r="G1114" s="282" t="str">
        <f t="shared" si="55"/>
        <v>款</v>
      </c>
      <c r="H1114" s="149"/>
      <c r="I1114" s="275"/>
    </row>
    <row r="1115" s="147" customFormat="1" ht="36" hidden="1" customHeight="1" spans="1:9">
      <c r="A1115" s="442">
        <v>21902</v>
      </c>
      <c r="B1115" s="440" t="s">
        <v>908</v>
      </c>
      <c r="C1115" s="369"/>
      <c r="D1115" s="369"/>
      <c r="E1115" s="444" t="str">
        <f t="shared" si="53"/>
        <v/>
      </c>
      <c r="F1115" s="438" t="str">
        <f t="shared" si="54"/>
        <v>否</v>
      </c>
      <c r="G1115" s="282" t="str">
        <f t="shared" si="55"/>
        <v>款</v>
      </c>
      <c r="H1115" s="149"/>
      <c r="I1115" s="275"/>
    </row>
    <row r="1116" s="147" customFormat="1" ht="36" hidden="1" customHeight="1" spans="1:9">
      <c r="A1116" s="442">
        <v>21903</v>
      </c>
      <c r="B1116" s="440" t="s">
        <v>909</v>
      </c>
      <c r="C1116" s="369"/>
      <c r="D1116" s="369"/>
      <c r="E1116" s="444" t="str">
        <f t="shared" si="53"/>
        <v/>
      </c>
      <c r="F1116" s="438" t="str">
        <f t="shared" si="54"/>
        <v>否</v>
      </c>
      <c r="G1116" s="282" t="str">
        <f t="shared" si="55"/>
        <v>款</v>
      </c>
      <c r="H1116" s="149"/>
      <c r="I1116" s="275"/>
    </row>
    <row r="1117" s="147" customFormat="1" ht="36" hidden="1" customHeight="1" spans="1:9">
      <c r="A1117" s="442">
        <v>21904</v>
      </c>
      <c r="B1117" s="440" t="s">
        <v>910</v>
      </c>
      <c r="C1117" s="369"/>
      <c r="D1117" s="369"/>
      <c r="E1117" s="444" t="str">
        <f t="shared" si="53"/>
        <v/>
      </c>
      <c r="F1117" s="438" t="str">
        <f t="shared" si="54"/>
        <v>否</v>
      </c>
      <c r="G1117" s="282" t="str">
        <f t="shared" si="55"/>
        <v>款</v>
      </c>
      <c r="H1117" s="149"/>
      <c r="I1117" s="275"/>
    </row>
    <row r="1118" s="147" customFormat="1" ht="36" hidden="1" customHeight="1" spans="1:9">
      <c r="A1118" s="442">
        <v>21905</v>
      </c>
      <c r="B1118" s="440" t="s">
        <v>911</v>
      </c>
      <c r="C1118" s="369"/>
      <c r="D1118" s="369"/>
      <c r="E1118" s="444" t="str">
        <f t="shared" si="53"/>
        <v/>
      </c>
      <c r="F1118" s="438" t="str">
        <f t="shared" si="54"/>
        <v>否</v>
      </c>
      <c r="G1118" s="282" t="str">
        <f t="shared" si="55"/>
        <v>款</v>
      </c>
      <c r="H1118" s="149"/>
      <c r="I1118" s="275"/>
    </row>
    <row r="1119" s="147" customFormat="1" ht="36" hidden="1" customHeight="1" spans="1:9">
      <c r="A1119" s="442">
        <v>21906</v>
      </c>
      <c r="B1119" s="440" t="s">
        <v>700</v>
      </c>
      <c r="C1119" s="369"/>
      <c r="D1119" s="369"/>
      <c r="E1119" s="444" t="str">
        <f t="shared" si="53"/>
        <v/>
      </c>
      <c r="F1119" s="438" t="str">
        <f t="shared" si="54"/>
        <v>否</v>
      </c>
      <c r="G1119" s="282" t="str">
        <f t="shared" si="55"/>
        <v>款</v>
      </c>
      <c r="H1119" s="149"/>
      <c r="I1119" s="275"/>
    </row>
    <row r="1120" s="147" customFormat="1" ht="36" hidden="1" customHeight="1" spans="1:9">
      <c r="A1120" s="442">
        <v>21907</v>
      </c>
      <c r="B1120" s="440" t="s">
        <v>912</v>
      </c>
      <c r="C1120" s="369"/>
      <c r="D1120" s="369"/>
      <c r="E1120" s="444" t="str">
        <f t="shared" si="53"/>
        <v/>
      </c>
      <c r="F1120" s="438" t="str">
        <f t="shared" si="54"/>
        <v>否</v>
      </c>
      <c r="G1120" s="282" t="str">
        <f t="shared" si="55"/>
        <v>款</v>
      </c>
      <c r="H1120" s="149"/>
      <c r="I1120" s="275"/>
    </row>
    <row r="1121" s="147" customFormat="1" ht="36" hidden="1" customHeight="1" spans="1:9">
      <c r="A1121" s="442">
        <v>21908</v>
      </c>
      <c r="B1121" s="440" t="s">
        <v>913</v>
      </c>
      <c r="C1121" s="369"/>
      <c r="D1121" s="369"/>
      <c r="E1121" s="444" t="str">
        <f t="shared" si="53"/>
        <v/>
      </c>
      <c r="F1121" s="438" t="str">
        <f t="shared" si="54"/>
        <v>否</v>
      </c>
      <c r="G1121" s="282" t="str">
        <f t="shared" si="55"/>
        <v>款</v>
      </c>
      <c r="H1121" s="149"/>
      <c r="I1121" s="275"/>
    </row>
    <row r="1122" ht="36" hidden="1" customHeight="1" spans="1:8">
      <c r="A1122" s="442">
        <v>21999</v>
      </c>
      <c r="B1122" s="440" t="s">
        <v>914</v>
      </c>
      <c r="C1122" s="369"/>
      <c r="D1122" s="369"/>
      <c r="E1122" s="444" t="str">
        <f t="shared" si="53"/>
        <v/>
      </c>
      <c r="F1122" s="438" t="str">
        <f t="shared" si="54"/>
        <v>否</v>
      </c>
      <c r="G1122" s="282" t="str">
        <f t="shared" si="55"/>
        <v>款</v>
      </c>
      <c r="H1122" s="282"/>
    </row>
    <row r="1123" ht="36" customHeight="1" spans="1:8">
      <c r="A1123" s="449">
        <v>220</v>
      </c>
      <c r="B1123" s="208" t="s">
        <v>81</v>
      </c>
      <c r="C1123" s="436">
        <f>SUM(C1124,C1151,C1166)</f>
        <v>2552</v>
      </c>
      <c r="D1123" s="436">
        <f>SUM(D1124,D1151,D1166)</f>
        <v>2354</v>
      </c>
      <c r="E1123" s="441">
        <f t="shared" si="53"/>
        <v>-0.078</v>
      </c>
      <c r="F1123" s="438" t="str">
        <f t="shared" si="54"/>
        <v>是</v>
      </c>
      <c r="G1123" s="282" t="str">
        <f t="shared" si="55"/>
        <v>类</v>
      </c>
      <c r="H1123" s="282"/>
    </row>
    <row r="1124" ht="36" customHeight="1" spans="1:8">
      <c r="A1124" s="442">
        <v>22001</v>
      </c>
      <c r="B1124" s="440" t="s">
        <v>915</v>
      </c>
      <c r="C1124" s="436">
        <f>SUM(C1125:C1150)</f>
        <v>2440</v>
      </c>
      <c r="D1124" s="436">
        <f>SUM(D1125:D1150)</f>
        <v>2263</v>
      </c>
      <c r="E1124" s="441">
        <f t="shared" si="53"/>
        <v>-0.073</v>
      </c>
      <c r="F1124" s="438" t="str">
        <f t="shared" si="54"/>
        <v>是</v>
      </c>
      <c r="G1124" s="282" t="str">
        <f t="shared" si="55"/>
        <v>款</v>
      </c>
      <c r="H1124" s="282"/>
    </row>
    <row r="1125" s="147" customFormat="1" ht="36" customHeight="1" spans="1:9">
      <c r="A1125" s="442">
        <v>2200101</v>
      </c>
      <c r="B1125" s="443" t="s">
        <v>114</v>
      </c>
      <c r="C1125" s="369">
        <f>VLOOKUP(A1125,'[3]02-1'!$A$1:$G$1271,4,FALSE)</f>
        <v>848</v>
      </c>
      <c r="D1125" s="369">
        <v>963</v>
      </c>
      <c r="E1125" s="444">
        <f t="shared" si="53"/>
        <v>0.136</v>
      </c>
      <c r="F1125" s="438" t="str">
        <f t="shared" si="54"/>
        <v>是</v>
      </c>
      <c r="G1125" s="282" t="str">
        <f t="shared" si="55"/>
        <v>项</v>
      </c>
      <c r="H1125" s="149"/>
      <c r="I1125" s="275"/>
    </row>
    <row r="1126" s="147" customFormat="1" ht="36" customHeight="1" spans="1:9">
      <c r="A1126" s="442">
        <v>2200102</v>
      </c>
      <c r="B1126" s="443" t="s">
        <v>115</v>
      </c>
      <c r="C1126" s="369">
        <f>VLOOKUP(A1126,'[3]02-1'!$A$1:$G$1271,4,FALSE)</f>
        <v>492</v>
      </c>
      <c r="D1126" s="369">
        <v>699</v>
      </c>
      <c r="E1126" s="444">
        <f t="shared" si="53"/>
        <v>0.421</v>
      </c>
      <c r="F1126" s="438" t="str">
        <f t="shared" si="54"/>
        <v>是</v>
      </c>
      <c r="G1126" s="282" t="str">
        <f t="shared" si="55"/>
        <v>项</v>
      </c>
      <c r="H1126" s="149"/>
      <c r="I1126" s="275"/>
    </row>
    <row r="1127" s="147" customFormat="1" ht="36" hidden="1" customHeight="1" spans="1:9">
      <c r="A1127" s="442">
        <v>2200103</v>
      </c>
      <c r="B1127" s="443" t="s">
        <v>116</v>
      </c>
      <c r="C1127" s="369">
        <f>VLOOKUP(A1127,'[3]02-1'!$A$1:$G$1271,4,FALSE)</f>
        <v>0</v>
      </c>
      <c r="D1127" s="369"/>
      <c r="E1127" s="444" t="str">
        <f t="shared" si="53"/>
        <v/>
      </c>
      <c r="F1127" s="438" t="str">
        <f t="shared" si="54"/>
        <v>否</v>
      </c>
      <c r="G1127" s="282" t="str">
        <f t="shared" si="55"/>
        <v>项</v>
      </c>
      <c r="H1127" s="149"/>
      <c r="I1127" s="275"/>
    </row>
    <row r="1128" s="147" customFormat="1" ht="36" customHeight="1" spans="1:9">
      <c r="A1128" s="442">
        <v>2200104</v>
      </c>
      <c r="B1128" s="443" t="s">
        <v>916</v>
      </c>
      <c r="C1128" s="369">
        <f>VLOOKUP(A1128,'[3]02-1'!$A$1:$G$1271,4,FALSE)</f>
        <v>182</v>
      </c>
      <c r="D1128" s="369"/>
      <c r="E1128" s="444">
        <f t="shared" si="53"/>
        <v>-1</v>
      </c>
      <c r="F1128" s="438" t="str">
        <f t="shared" si="54"/>
        <v>是</v>
      </c>
      <c r="G1128" s="282" t="str">
        <f t="shared" si="55"/>
        <v>项</v>
      </c>
      <c r="H1128" s="149"/>
      <c r="I1128" s="275"/>
    </row>
    <row r="1129" s="147" customFormat="1" ht="36" customHeight="1" spans="1:9">
      <c r="A1129" s="442">
        <v>2200106</v>
      </c>
      <c r="B1129" s="443" t="s">
        <v>917</v>
      </c>
      <c r="C1129" s="369">
        <f>VLOOKUP(A1129,'[3]02-1'!$A$1:$G$1271,4,FALSE)</f>
        <v>138</v>
      </c>
      <c r="D1129" s="369"/>
      <c r="E1129" s="444">
        <f t="shared" si="53"/>
        <v>-1</v>
      </c>
      <c r="F1129" s="438" t="str">
        <f t="shared" si="54"/>
        <v>是</v>
      </c>
      <c r="G1129" s="282" t="str">
        <f t="shared" si="55"/>
        <v>项</v>
      </c>
      <c r="H1129" s="149"/>
      <c r="I1129" s="275"/>
    </row>
    <row r="1130" s="147" customFormat="1" ht="36" hidden="1" customHeight="1" spans="1:9">
      <c r="A1130" s="442">
        <v>2200107</v>
      </c>
      <c r="B1130" s="443" t="s">
        <v>918</v>
      </c>
      <c r="C1130" s="369">
        <f>VLOOKUP(A1130,'[3]02-1'!$A$1:$G$1271,4,FALSE)</f>
        <v>0</v>
      </c>
      <c r="D1130" s="369"/>
      <c r="E1130" s="444" t="str">
        <f t="shared" si="53"/>
        <v/>
      </c>
      <c r="F1130" s="438" t="str">
        <f t="shared" si="54"/>
        <v>否</v>
      </c>
      <c r="G1130" s="282" t="str">
        <f t="shared" si="55"/>
        <v>项</v>
      </c>
      <c r="H1130" s="149"/>
      <c r="I1130" s="275"/>
    </row>
    <row r="1131" s="147" customFormat="1" ht="36" customHeight="1" spans="1:9">
      <c r="A1131" s="442">
        <v>2200108</v>
      </c>
      <c r="B1131" s="443" t="s">
        <v>919</v>
      </c>
      <c r="C1131" s="369">
        <f>VLOOKUP(A1131,'[3]02-1'!$A$1:$G$1271,4,FALSE)</f>
        <v>98</v>
      </c>
      <c r="D1131" s="369"/>
      <c r="E1131" s="444">
        <f t="shared" si="53"/>
        <v>-1</v>
      </c>
      <c r="F1131" s="438" t="str">
        <f t="shared" si="54"/>
        <v>是</v>
      </c>
      <c r="G1131" s="282" t="str">
        <f t="shared" si="55"/>
        <v>项</v>
      </c>
      <c r="H1131" s="149"/>
      <c r="I1131" s="275"/>
    </row>
    <row r="1132" s="147" customFormat="1" ht="36" customHeight="1" spans="1:9">
      <c r="A1132" s="442">
        <v>2200109</v>
      </c>
      <c r="B1132" s="443" t="s">
        <v>920</v>
      </c>
      <c r="C1132" s="369">
        <f>VLOOKUP(A1132,'[3]02-1'!$A$1:$G$1271,4,FALSE)</f>
        <v>91</v>
      </c>
      <c r="D1132" s="369">
        <v>19</v>
      </c>
      <c r="E1132" s="444">
        <f t="shared" si="53"/>
        <v>-0.791</v>
      </c>
      <c r="F1132" s="438" t="str">
        <f t="shared" si="54"/>
        <v>是</v>
      </c>
      <c r="G1132" s="282" t="str">
        <f t="shared" si="55"/>
        <v>项</v>
      </c>
      <c r="H1132" s="149"/>
      <c r="I1132" s="275"/>
    </row>
    <row r="1133" s="147" customFormat="1" ht="36" hidden="1" customHeight="1" spans="1:9">
      <c r="A1133" s="442">
        <v>2200112</v>
      </c>
      <c r="B1133" s="443" t="s">
        <v>921</v>
      </c>
      <c r="C1133" s="369">
        <f>VLOOKUP(A1133,'[3]02-1'!$A$1:$G$1271,4,FALSE)</f>
        <v>0</v>
      </c>
      <c r="D1133" s="369"/>
      <c r="E1133" s="444" t="str">
        <f t="shared" si="53"/>
        <v/>
      </c>
      <c r="F1133" s="438" t="str">
        <f t="shared" si="54"/>
        <v>否</v>
      </c>
      <c r="G1133" s="282" t="str">
        <f t="shared" si="55"/>
        <v>项</v>
      </c>
      <c r="H1133" s="149"/>
      <c r="I1133" s="275"/>
    </row>
    <row r="1134" s="147" customFormat="1" ht="36" hidden="1" customHeight="1" spans="1:9">
      <c r="A1134" s="442">
        <v>2200113</v>
      </c>
      <c r="B1134" s="443" t="s">
        <v>922</v>
      </c>
      <c r="C1134" s="369">
        <f>VLOOKUP(A1134,'[3]02-1'!$A$1:$G$1271,4,FALSE)</f>
        <v>0</v>
      </c>
      <c r="D1134" s="369"/>
      <c r="E1134" s="444" t="str">
        <f t="shared" si="53"/>
        <v/>
      </c>
      <c r="F1134" s="438" t="str">
        <f t="shared" si="54"/>
        <v>否</v>
      </c>
      <c r="G1134" s="282" t="str">
        <f t="shared" si="55"/>
        <v>项</v>
      </c>
      <c r="H1134" s="149"/>
      <c r="I1134" s="275"/>
    </row>
    <row r="1135" s="147" customFormat="1" ht="36" hidden="1" customHeight="1" spans="1:9">
      <c r="A1135" s="442">
        <v>2200114</v>
      </c>
      <c r="B1135" s="443" t="s">
        <v>923</v>
      </c>
      <c r="C1135" s="369">
        <f>VLOOKUP(A1135,'[3]02-1'!$A$1:$G$1271,4,FALSE)</f>
        <v>0</v>
      </c>
      <c r="D1135" s="369"/>
      <c r="E1135" s="444" t="str">
        <f t="shared" si="53"/>
        <v/>
      </c>
      <c r="F1135" s="438" t="str">
        <f t="shared" si="54"/>
        <v>否</v>
      </c>
      <c r="G1135" s="282" t="str">
        <f t="shared" si="55"/>
        <v>项</v>
      </c>
      <c r="H1135" s="149"/>
      <c r="I1135" s="275"/>
    </row>
    <row r="1136" s="147" customFormat="1" ht="36" hidden="1" customHeight="1" spans="1:9">
      <c r="A1136" s="442">
        <v>2200115</v>
      </c>
      <c r="B1136" s="443" t="s">
        <v>924</v>
      </c>
      <c r="C1136" s="369">
        <f>VLOOKUP(A1136,'[3]02-1'!$A$1:$G$1271,4,FALSE)</f>
        <v>0</v>
      </c>
      <c r="D1136" s="369"/>
      <c r="E1136" s="444" t="str">
        <f t="shared" si="53"/>
        <v/>
      </c>
      <c r="F1136" s="438" t="str">
        <f t="shared" si="54"/>
        <v>否</v>
      </c>
      <c r="G1136" s="282" t="str">
        <f t="shared" si="55"/>
        <v>项</v>
      </c>
      <c r="H1136" s="149"/>
      <c r="I1136" s="275"/>
    </row>
    <row r="1137" s="147" customFormat="1" ht="36" hidden="1" customHeight="1" spans="1:9">
      <c r="A1137" s="442">
        <v>2200116</v>
      </c>
      <c r="B1137" s="443" t="s">
        <v>925</v>
      </c>
      <c r="C1137" s="369">
        <f>VLOOKUP(A1137,'[3]02-1'!$A$1:$G$1271,4,FALSE)</f>
        <v>0</v>
      </c>
      <c r="D1137" s="369"/>
      <c r="E1137" s="444" t="str">
        <f t="shared" si="53"/>
        <v/>
      </c>
      <c r="F1137" s="438" t="str">
        <f t="shared" si="54"/>
        <v>否</v>
      </c>
      <c r="G1137" s="282" t="str">
        <f t="shared" si="55"/>
        <v>项</v>
      </c>
      <c r="H1137" s="149"/>
      <c r="I1137" s="275"/>
    </row>
    <row r="1138" s="147" customFormat="1" ht="36" hidden="1" customHeight="1" spans="1:9">
      <c r="A1138" s="442">
        <v>2200119</v>
      </c>
      <c r="B1138" s="443" t="s">
        <v>926</v>
      </c>
      <c r="C1138" s="369">
        <f>VLOOKUP(A1138,'[3]02-1'!$A$1:$G$1271,4,FALSE)</f>
        <v>0</v>
      </c>
      <c r="D1138" s="369"/>
      <c r="E1138" s="444" t="str">
        <f t="shared" si="53"/>
        <v/>
      </c>
      <c r="F1138" s="438" t="str">
        <f t="shared" si="54"/>
        <v>否</v>
      </c>
      <c r="G1138" s="282" t="str">
        <f t="shared" si="55"/>
        <v>项</v>
      </c>
      <c r="H1138" s="149"/>
      <c r="I1138" s="275"/>
    </row>
    <row r="1139" s="147" customFormat="1" ht="36" hidden="1" customHeight="1" spans="1:9">
      <c r="A1139" s="442">
        <v>2200120</v>
      </c>
      <c r="B1139" s="443" t="s">
        <v>927</v>
      </c>
      <c r="C1139" s="369">
        <f>VLOOKUP(A1139,'[3]02-1'!$A$1:$G$1271,4,FALSE)</f>
        <v>0</v>
      </c>
      <c r="D1139" s="369"/>
      <c r="E1139" s="444" t="str">
        <f t="shared" si="53"/>
        <v/>
      </c>
      <c r="F1139" s="438" t="str">
        <f t="shared" si="54"/>
        <v>否</v>
      </c>
      <c r="G1139" s="282" t="str">
        <f t="shared" si="55"/>
        <v>项</v>
      </c>
      <c r="H1139" s="149"/>
      <c r="I1139" s="275"/>
    </row>
    <row r="1140" s="147" customFormat="1" ht="36" hidden="1" customHeight="1" spans="1:9">
      <c r="A1140" s="442">
        <v>2200121</v>
      </c>
      <c r="B1140" s="443" t="s">
        <v>928</v>
      </c>
      <c r="C1140" s="369">
        <f>VLOOKUP(A1140,'[3]02-1'!$A$1:$G$1271,4,FALSE)</f>
        <v>0</v>
      </c>
      <c r="D1140" s="369"/>
      <c r="E1140" s="444" t="str">
        <f t="shared" si="53"/>
        <v/>
      </c>
      <c r="F1140" s="438" t="str">
        <f t="shared" si="54"/>
        <v>否</v>
      </c>
      <c r="G1140" s="282" t="str">
        <f t="shared" si="55"/>
        <v>项</v>
      </c>
      <c r="H1140" s="149"/>
      <c r="I1140" s="275"/>
    </row>
    <row r="1141" s="147" customFormat="1" ht="36" hidden="1" customHeight="1" spans="1:9">
      <c r="A1141" s="442">
        <v>2200122</v>
      </c>
      <c r="B1141" s="443" t="s">
        <v>929</v>
      </c>
      <c r="C1141" s="369">
        <f>VLOOKUP(A1141,'[3]02-1'!$A$1:$G$1271,4,FALSE)</f>
        <v>0</v>
      </c>
      <c r="D1141" s="369"/>
      <c r="E1141" s="444" t="str">
        <f t="shared" si="53"/>
        <v/>
      </c>
      <c r="F1141" s="438" t="str">
        <f t="shared" si="54"/>
        <v>否</v>
      </c>
      <c r="G1141" s="282" t="str">
        <f t="shared" si="55"/>
        <v>项</v>
      </c>
      <c r="H1141" s="149"/>
      <c r="I1141" s="275"/>
    </row>
    <row r="1142" s="147" customFormat="1" ht="36" hidden="1" customHeight="1" spans="1:9">
      <c r="A1142" s="442">
        <v>2200123</v>
      </c>
      <c r="B1142" s="443" t="s">
        <v>930</v>
      </c>
      <c r="C1142" s="369">
        <f>VLOOKUP(A1142,'[3]02-1'!$A$1:$G$1271,4,FALSE)</f>
        <v>0</v>
      </c>
      <c r="D1142" s="369"/>
      <c r="E1142" s="444" t="str">
        <f t="shared" si="53"/>
        <v/>
      </c>
      <c r="F1142" s="438" t="str">
        <f t="shared" si="54"/>
        <v>否</v>
      </c>
      <c r="G1142" s="282" t="str">
        <f t="shared" si="55"/>
        <v>项</v>
      </c>
      <c r="H1142" s="149"/>
      <c r="I1142" s="275"/>
    </row>
    <row r="1143" s="147" customFormat="1" ht="36" hidden="1" customHeight="1" spans="1:9">
      <c r="A1143" s="442">
        <v>2200124</v>
      </c>
      <c r="B1143" s="443" t="s">
        <v>931</v>
      </c>
      <c r="C1143" s="369">
        <f>VLOOKUP(A1143,'[3]02-1'!$A$1:$G$1271,4,FALSE)</f>
        <v>0</v>
      </c>
      <c r="D1143" s="369"/>
      <c r="E1143" s="444" t="str">
        <f t="shared" si="53"/>
        <v/>
      </c>
      <c r="F1143" s="438" t="str">
        <f t="shared" si="54"/>
        <v>否</v>
      </c>
      <c r="G1143" s="282" t="str">
        <f t="shared" si="55"/>
        <v>项</v>
      </c>
      <c r="H1143" s="149"/>
      <c r="I1143" s="275"/>
    </row>
    <row r="1144" s="147" customFormat="1" ht="36" hidden="1" customHeight="1" spans="1:9">
      <c r="A1144" s="442">
        <v>2200125</v>
      </c>
      <c r="B1144" s="443" t="s">
        <v>932</v>
      </c>
      <c r="C1144" s="369">
        <f>VLOOKUP(A1144,'[3]02-1'!$A$1:$G$1271,4,FALSE)</f>
        <v>0</v>
      </c>
      <c r="D1144" s="369"/>
      <c r="E1144" s="444" t="str">
        <f t="shared" si="53"/>
        <v/>
      </c>
      <c r="F1144" s="438" t="str">
        <f t="shared" si="54"/>
        <v>否</v>
      </c>
      <c r="G1144" s="282" t="str">
        <f t="shared" si="55"/>
        <v>项</v>
      </c>
      <c r="H1144" s="149"/>
      <c r="I1144" s="275"/>
    </row>
    <row r="1145" s="147" customFormat="1" ht="36" hidden="1" customHeight="1" spans="1:9">
      <c r="A1145" s="442">
        <v>2200126</v>
      </c>
      <c r="B1145" s="443" t="s">
        <v>933</v>
      </c>
      <c r="C1145" s="369">
        <f>VLOOKUP(A1145,'[3]02-1'!$A$1:$G$1271,4,FALSE)</f>
        <v>0</v>
      </c>
      <c r="D1145" s="369"/>
      <c r="E1145" s="444" t="str">
        <f t="shared" si="53"/>
        <v/>
      </c>
      <c r="F1145" s="438" t="str">
        <f t="shared" si="54"/>
        <v>否</v>
      </c>
      <c r="G1145" s="282" t="str">
        <f t="shared" si="55"/>
        <v>项</v>
      </c>
      <c r="H1145" s="149"/>
      <c r="I1145" s="275"/>
    </row>
    <row r="1146" s="147" customFormat="1" ht="36" hidden="1" customHeight="1" spans="1:9">
      <c r="A1146" s="442">
        <v>2200127</v>
      </c>
      <c r="B1146" s="443" t="s">
        <v>934</v>
      </c>
      <c r="C1146" s="369">
        <f>VLOOKUP(A1146,'[3]02-1'!$A$1:$G$1271,4,FALSE)</f>
        <v>0</v>
      </c>
      <c r="D1146" s="369"/>
      <c r="E1146" s="444" t="str">
        <f t="shared" si="53"/>
        <v/>
      </c>
      <c r="F1146" s="438" t="str">
        <f t="shared" si="54"/>
        <v>否</v>
      </c>
      <c r="G1146" s="282" t="str">
        <f t="shared" si="55"/>
        <v>项</v>
      </c>
      <c r="H1146" s="149"/>
      <c r="I1146" s="275"/>
    </row>
    <row r="1147" s="147" customFormat="1" ht="36" hidden="1" customHeight="1" spans="1:9">
      <c r="A1147" s="442">
        <v>2200128</v>
      </c>
      <c r="B1147" s="443" t="s">
        <v>935</v>
      </c>
      <c r="C1147" s="369">
        <f>VLOOKUP(A1147,'[3]02-1'!$A$1:$G$1271,4,FALSE)</f>
        <v>0</v>
      </c>
      <c r="D1147" s="369"/>
      <c r="E1147" s="444" t="str">
        <f t="shared" si="53"/>
        <v/>
      </c>
      <c r="F1147" s="438" t="str">
        <f t="shared" si="54"/>
        <v>否</v>
      </c>
      <c r="G1147" s="282" t="str">
        <f t="shared" si="55"/>
        <v>项</v>
      </c>
      <c r="H1147" s="149"/>
      <c r="I1147" s="275"/>
    </row>
    <row r="1148" s="147" customFormat="1" ht="36" hidden="1" customHeight="1" spans="1:9">
      <c r="A1148" s="442">
        <v>2200129</v>
      </c>
      <c r="B1148" s="443" t="s">
        <v>936</v>
      </c>
      <c r="C1148" s="369">
        <f>VLOOKUP(A1148,'[3]02-1'!$A$1:$G$1271,4,FALSE)</f>
        <v>0</v>
      </c>
      <c r="D1148" s="369"/>
      <c r="E1148" s="444" t="str">
        <f t="shared" si="53"/>
        <v/>
      </c>
      <c r="F1148" s="438" t="str">
        <f t="shared" si="54"/>
        <v>否</v>
      </c>
      <c r="G1148" s="282" t="str">
        <f t="shared" si="55"/>
        <v>项</v>
      </c>
      <c r="H1148" s="149"/>
      <c r="I1148" s="275"/>
    </row>
    <row r="1149" s="147" customFormat="1" ht="36" customHeight="1" spans="1:9">
      <c r="A1149" s="442">
        <v>2200150</v>
      </c>
      <c r="B1149" s="443" t="s">
        <v>123</v>
      </c>
      <c r="C1149" s="369">
        <f>VLOOKUP(A1149,'[3]02-1'!$A$1:$G$1271,4,FALSE)</f>
        <v>591</v>
      </c>
      <c r="D1149" s="369">
        <v>582</v>
      </c>
      <c r="E1149" s="444">
        <f t="shared" si="53"/>
        <v>-0.015</v>
      </c>
      <c r="F1149" s="438" t="str">
        <f t="shared" si="54"/>
        <v>是</v>
      </c>
      <c r="G1149" s="282" t="str">
        <f t="shared" si="55"/>
        <v>项</v>
      </c>
      <c r="H1149" s="149"/>
      <c r="I1149" s="275"/>
    </row>
    <row r="1150" s="147" customFormat="1" ht="36" hidden="1" customHeight="1" spans="1:9">
      <c r="A1150" s="442">
        <v>2200199</v>
      </c>
      <c r="B1150" s="443" t="s">
        <v>937</v>
      </c>
      <c r="C1150" s="369">
        <f>VLOOKUP(A1150,'[3]02-1'!$A$1:$G$1271,4,FALSE)</f>
        <v>0</v>
      </c>
      <c r="D1150" s="369"/>
      <c r="E1150" s="444" t="str">
        <f t="shared" si="53"/>
        <v/>
      </c>
      <c r="F1150" s="438" t="str">
        <f t="shared" si="54"/>
        <v>否</v>
      </c>
      <c r="G1150" s="282" t="str">
        <f t="shared" si="55"/>
        <v>项</v>
      </c>
      <c r="H1150" s="149"/>
      <c r="I1150" s="275"/>
    </row>
    <row r="1151" ht="36" customHeight="1" spans="1:8">
      <c r="A1151" s="442">
        <v>22005</v>
      </c>
      <c r="B1151" s="440" t="s">
        <v>938</v>
      </c>
      <c r="C1151" s="436">
        <f>SUM(C1152:C1165)</f>
        <v>112</v>
      </c>
      <c r="D1151" s="436">
        <f>SUM(D1152:D1165)</f>
        <v>91</v>
      </c>
      <c r="E1151" s="441">
        <f t="shared" si="53"/>
        <v>-0.188</v>
      </c>
      <c r="F1151" s="438" t="str">
        <f t="shared" si="54"/>
        <v>是</v>
      </c>
      <c r="G1151" s="282" t="str">
        <f t="shared" si="55"/>
        <v>款</v>
      </c>
      <c r="H1151" s="282"/>
    </row>
    <row r="1152" s="147" customFormat="1" ht="36" hidden="1" customHeight="1" spans="1:9">
      <c r="A1152" s="442">
        <v>2200501</v>
      </c>
      <c r="B1152" s="443" t="s">
        <v>114</v>
      </c>
      <c r="C1152" s="369">
        <f>VLOOKUP(A1152,'[3]02-1'!$A$1:$G$1271,4,FALSE)</f>
        <v>0</v>
      </c>
      <c r="D1152" s="369"/>
      <c r="E1152" s="444" t="str">
        <f t="shared" si="53"/>
        <v/>
      </c>
      <c r="F1152" s="438" t="str">
        <f t="shared" si="54"/>
        <v>否</v>
      </c>
      <c r="G1152" s="282" t="str">
        <f t="shared" si="55"/>
        <v>项</v>
      </c>
      <c r="H1152" s="149"/>
      <c r="I1152" s="275"/>
    </row>
    <row r="1153" s="147" customFormat="1" ht="36" hidden="1" customHeight="1" spans="1:9">
      <c r="A1153" s="442">
        <v>2200502</v>
      </c>
      <c r="B1153" s="443" t="s">
        <v>115</v>
      </c>
      <c r="C1153" s="369">
        <f>VLOOKUP(A1153,'[3]02-1'!$A$1:$G$1271,4,FALSE)</f>
        <v>0</v>
      </c>
      <c r="D1153" s="369"/>
      <c r="E1153" s="444" t="str">
        <f t="shared" si="53"/>
        <v/>
      </c>
      <c r="F1153" s="438" t="str">
        <f t="shared" si="54"/>
        <v>否</v>
      </c>
      <c r="G1153" s="282" t="str">
        <f t="shared" si="55"/>
        <v>项</v>
      </c>
      <c r="H1153" s="149"/>
      <c r="I1153" s="275"/>
    </row>
    <row r="1154" s="147" customFormat="1" ht="36" hidden="1" customHeight="1" spans="1:9">
      <c r="A1154" s="442">
        <v>2200503</v>
      </c>
      <c r="B1154" s="443" t="s">
        <v>116</v>
      </c>
      <c r="C1154" s="369">
        <f>VLOOKUP(A1154,'[3]02-1'!$A$1:$G$1271,4,FALSE)</f>
        <v>0</v>
      </c>
      <c r="D1154" s="369"/>
      <c r="E1154" s="444" t="str">
        <f t="shared" si="53"/>
        <v/>
      </c>
      <c r="F1154" s="438" t="str">
        <f t="shared" si="54"/>
        <v>否</v>
      </c>
      <c r="G1154" s="282" t="str">
        <f t="shared" si="55"/>
        <v>项</v>
      </c>
      <c r="H1154" s="149"/>
      <c r="I1154" s="275"/>
    </row>
    <row r="1155" s="147" customFormat="1" ht="36" customHeight="1" spans="1:9">
      <c r="A1155" s="442">
        <v>2200504</v>
      </c>
      <c r="B1155" s="443" t="s">
        <v>939</v>
      </c>
      <c r="C1155" s="369">
        <f>VLOOKUP(A1155,'[3]02-1'!$A$1:$G$1271,4,FALSE)</f>
        <v>61</v>
      </c>
      <c r="D1155" s="369">
        <v>59</v>
      </c>
      <c r="E1155" s="444">
        <f t="shared" si="53"/>
        <v>-0.033</v>
      </c>
      <c r="F1155" s="438" t="str">
        <f t="shared" si="54"/>
        <v>是</v>
      </c>
      <c r="G1155" s="282" t="str">
        <f t="shared" si="55"/>
        <v>项</v>
      </c>
      <c r="H1155" s="149"/>
      <c r="I1155" s="275"/>
    </row>
    <row r="1156" s="147" customFormat="1" ht="36" hidden="1" customHeight="1" spans="1:9">
      <c r="A1156" s="442">
        <v>2200506</v>
      </c>
      <c r="B1156" s="443" t="s">
        <v>940</v>
      </c>
      <c r="C1156" s="369">
        <f>VLOOKUP(A1156,'[3]02-1'!$A$1:$G$1271,4,FALSE)</f>
        <v>0</v>
      </c>
      <c r="D1156" s="369"/>
      <c r="E1156" s="444" t="str">
        <f t="shared" ref="E1156:E1219" si="56">IFERROR(D1156/C1156-1,"")</f>
        <v/>
      </c>
      <c r="F1156" s="438" t="str">
        <f t="shared" ref="F1156:F1219" si="57">IF(LEN(A1156)=3,"是",IF(B1156&lt;&gt;"",IF(SUM(C1156:D1156)&lt;&gt;0,"是","否"),"是"))</f>
        <v>否</v>
      </c>
      <c r="G1156" s="282" t="str">
        <f t="shared" ref="G1156:G1219" si="58">IF(LEN(A1156)=3,"类",IF(LEN(A1156)=5,"款","项"))</f>
        <v>项</v>
      </c>
      <c r="H1156" s="149"/>
      <c r="I1156" s="275"/>
    </row>
    <row r="1157" s="147" customFormat="1" ht="36" hidden="1" customHeight="1" spans="1:9">
      <c r="A1157" s="442">
        <v>2200507</v>
      </c>
      <c r="B1157" s="443" t="s">
        <v>941</v>
      </c>
      <c r="C1157" s="369">
        <f>VLOOKUP(A1157,'[3]02-1'!$A$1:$G$1271,4,FALSE)</f>
        <v>0</v>
      </c>
      <c r="D1157" s="369"/>
      <c r="E1157" s="444" t="str">
        <f t="shared" si="56"/>
        <v/>
      </c>
      <c r="F1157" s="438" t="str">
        <f t="shared" si="57"/>
        <v>否</v>
      </c>
      <c r="G1157" s="282" t="str">
        <f t="shared" si="58"/>
        <v>项</v>
      </c>
      <c r="H1157" s="149"/>
      <c r="I1157" s="275"/>
    </row>
    <row r="1158" s="147" customFormat="1" ht="36" hidden="1" customHeight="1" spans="1:9">
      <c r="A1158" s="442">
        <v>2200508</v>
      </c>
      <c r="B1158" s="443" t="s">
        <v>942</v>
      </c>
      <c r="C1158" s="369">
        <f>VLOOKUP(A1158,'[3]02-1'!$A$1:$G$1271,4,FALSE)</f>
        <v>0</v>
      </c>
      <c r="D1158" s="369"/>
      <c r="E1158" s="444" t="str">
        <f t="shared" si="56"/>
        <v/>
      </c>
      <c r="F1158" s="438" t="str">
        <f t="shared" si="57"/>
        <v>否</v>
      </c>
      <c r="G1158" s="282" t="str">
        <f t="shared" si="58"/>
        <v>项</v>
      </c>
      <c r="H1158" s="149"/>
      <c r="I1158" s="275"/>
    </row>
    <row r="1159" s="147" customFormat="1" ht="36" customHeight="1" spans="1:9">
      <c r="A1159" s="442">
        <v>2200509</v>
      </c>
      <c r="B1159" s="443" t="s">
        <v>943</v>
      </c>
      <c r="C1159" s="369">
        <f>VLOOKUP(A1159,'[3]02-1'!$A$1:$G$1271,4,FALSE)</f>
        <v>51</v>
      </c>
      <c r="D1159" s="369">
        <v>32</v>
      </c>
      <c r="E1159" s="444">
        <f t="shared" si="56"/>
        <v>-0.373</v>
      </c>
      <c r="F1159" s="438" t="str">
        <f t="shared" si="57"/>
        <v>是</v>
      </c>
      <c r="G1159" s="282" t="str">
        <f t="shared" si="58"/>
        <v>项</v>
      </c>
      <c r="H1159" s="149"/>
      <c r="I1159" s="275"/>
    </row>
    <row r="1160" s="147" customFormat="1" ht="36" hidden="1" customHeight="1" spans="1:9">
      <c r="A1160" s="442">
        <v>2200510</v>
      </c>
      <c r="B1160" s="443" t="s">
        <v>944</v>
      </c>
      <c r="C1160" s="369">
        <f>VLOOKUP(A1160,'[3]02-1'!$A$1:$G$1271,4,FALSE)</f>
        <v>0</v>
      </c>
      <c r="D1160" s="369"/>
      <c r="E1160" s="444" t="str">
        <f t="shared" si="56"/>
        <v/>
      </c>
      <c r="F1160" s="438" t="str">
        <f t="shared" si="57"/>
        <v>否</v>
      </c>
      <c r="G1160" s="282" t="str">
        <f t="shared" si="58"/>
        <v>项</v>
      </c>
      <c r="H1160" s="149"/>
      <c r="I1160" s="275"/>
    </row>
    <row r="1161" s="147" customFormat="1" ht="36" hidden="1" customHeight="1" spans="1:9">
      <c r="A1161" s="442">
        <v>2200511</v>
      </c>
      <c r="B1161" s="443" t="s">
        <v>945</v>
      </c>
      <c r="C1161" s="369">
        <f>VLOOKUP(A1161,'[3]02-1'!$A$1:$G$1271,4,FALSE)</f>
        <v>0</v>
      </c>
      <c r="D1161" s="369"/>
      <c r="E1161" s="444" t="str">
        <f t="shared" si="56"/>
        <v/>
      </c>
      <c r="F1161" s="438" t="str">
        <f t="shared" si="57"/>
        <v>否</v>
      </c>
      <c r="G1161" s="282" t="str">
        <f t="shared" si="58"/>
        <v>项</v>
      </c>
      <c r="H1161" s="149"/>
      <c r="I1161" s="275"/>
    </row>
    <row r="1162" s="147" customFormat="1" ht="36" hidden="1" customHeight="1" spans="1:9">
      <c r="A1162" s="442">
        <v>2200512</v>
      </c>
      <c r="B1162" s="443" t="s">
        <v>946</v>
      </c>
      <c r="C1162" s="369">
        <f>VLOOKUP(A1162,'[3]02-1'!$A$1:$G$1271,4,FALSE)</f>
        <v>0</v>
      </c>
      <c r="D1162" s="369"/>
      <c r="E1162" s="444" t="str">
        <f t="shared" si="56"/>
        <v/>
      </c>
      <c r="F1162" s="438" t="str">
        <f t="shared" si="57"/>
        <v>否</v>
      </c>
      <c r="G1162" s="282" t="str">
        <f t="shared" si="58"/>
        <v>项</v>
      </c>
      <c r="H1162" s="149"/>
      <c r="I1162" s="275"/>
    </row>
    <row r="1163" s="147" customFormat="1" ht="36" hidden="1" customHeight="1" spans="1:9">
      <c r="A1163" s="442">
        <v>2200513</v>
      </c>
      <c r="B1163" s="443" t="s">
        <v>947</v>
      </c>
      <c r="C1163" s="369">
        <f>VLOOKUP(A1163,'[3]02-1'!$A$1:$G$1271,4,FALSE)</f>
        <v>0</v>
      </c>
      <c r="D1163" s="369"/>
      <c r="E1163" s="444" t="str">
        <f t="shared" si="56"/>
        <v/>
      </c>
      <c r="F1163" s="438" t="str">
        <f t="shared" si="57"/>
        <v>否</v>
      </c>
      <c r="G1163" s="282" t="str">
        <f t="shared" si="58"/>
        <v>项</v>
      </c>
      <c r="H1163" s="149"/>
      <c r="I1163" s="275"/>
    </row>
    <row r="1164" s="147" customFormat="1" ht="36" hidden="1" customHeight="1" spans="1:9">
      <c r="A1164" s="442">
        <v>2200514</v>
      </c>
      <c r="B1164" s="443" t="s">
        <v>948</v>
      </c>
      <c r="C1164" s="369">
        <f>VLOOKUP(A1164,'[3]02-1'!$A$1:$G$1271,4,FALSE)</f>
        <v>0</v>
      </c>
      <c r="D1164" s="369"/>
      <c r="E1164" s="444" t="str">
        <f t="shared" si="56"/>
        <v/>
      </c>
      <c r="F1164" s="438" t="str">
        <f t="shared" si="57"/>
        <v>否</v>
      </c>
      <c r="G1164" s="282" t="str">
        <f t="shared" si="58"/>
        <v>项</v>
      </c>
      <c r="H1164" s="149"/>
      <c r="I1164" s="275"/>
    </row>
    <row r="1165" s="147" customFormat="1" ht="36" hidden="1" customHeight="1" spans="1:9">
      <c r="A1165" s="442">
        <v>2200599</v>
      </c>
      <c r="B1165" s="443" t="s">
        <v>949</v>
      </c>
      <c r="C1165" s="369">
        <f>VLOOKUP(A1165,'[3]02-1'!$A$1:$G$1271,4,FALSE)</f>
        <v>0</v>
      </c>
      <c r="D1165" s="369"/>
      <c r="E1165" s="444" t="str">
        <f t="shared" si="56"/>
        <v/>
      </c>
      <c r="F1165" s="438" t="str">
        <f t="shared" si="57"/>
        <v>否</v>
      </c>
      <c r="G1165" s="282" t="str">
        <f t="shared" si="58"/>
        <v>项</v>
      </c>
      <c r="H1165" s="149"/>
      <c r="I1165" s="275"/>
    </row>
    <row r="1166" ht="36" hidden="1" customHeight="1" spans="1:8">
      <c r="A1166" s="442">
        <v>22099</v>
      </c>
      <c r="B1166" s="440" t="s">
        <v>950</v>
      </c>
      <c r="C1166" s="448">
        <f>C1167</f>
        <v>0</v>
      </c>
      <c r="D1166" s="448">
        <f>D1167</f>
        <v>0</v>
      </c>
      <c r="E1166" s="444" t="str">
        <f t="shared" si="56"/>
        <v/>
      </c>
      <c r="F1166" s="438" t="str">
        <f t="shared" si="57"/>
        <v>否</v>
      </c>
      <c r="G1166" s="282" t="str">
        <f t="shared" si="58"/>
        <v>款</v>
      </c>
      <c r="H1166" s="282"/>
    </row>
    <row r="1167" s="147" customFormat="1" ht="36" hidden="1" customHeight="1" spans="1:9">
      <c r="A1167" s="450">
        <v>2209999</v>
      </c>
      <c r="B1167" s="443" t="s">
        <v>950</v>
      </c>
      <c r="C1167" s="369">
        <f>VLOOKUP(A1167,'[3]02-1'!$A$1:$G$1271,4,FALSE)</f>
        <v>0</v>
      </c>
      <c r="D1167" s="369"/>
      <c r="E1167" s="444" t="str">
        <f t="shared" si="56"/>
        <v/>
      </c>
      <c r="F1167" s="438" t="str">
        <f t="shared" si="57"/>
        <v>否</v>
      </c>
      <c r="G1167" s="282" t="str">
        <f t="shared" si="58"/>
        <v>项</v>
      </c>
      <c r="H1167" s="149"/>
      <c r="I1167" s="275"/>
    </row>
    <row r="1168" ht="36" customHeight="1" spans="1:8">
      <c r="A1168" s="449">
        <v>221</v>
      </c>
      <c r="B1168" s="208" t="s">
        <v>83</v>
      </c>
      <c r="C1168" s="436">
        <f>SUM(C1169,C1181,C1185)</f>
        <v>16805</v>
      </c>
      <c r="D1168" s="436">
        <f>SUM(D1169,D1181,D1185)</f>
        <v>15169</v>
      </c>
      <c r="E1168" s="441">
        <f t="shared" si="56"/>
        <v>-0.097</v>
      </c>
      <c r="F1168" s="438" t="str">
        <f t="shared" si="57"/>
        <v>是</v>
      </c>
      <c r="G1168" s="282" t="str">
        <f t="shared" si="58"/>
        <v>类</v>
      </c>
      <c r="H1168" s="282"/>
    </row>
    <row r="1169" ht="36" customHeight="1" spans="1:8">
      <c r="A1169" s="442">
        <v>22101</v>
      </c>
      <c r="B1169" s="440" t="s">
        <v>951</v>
      </c>
      <c r="C1169" s="436">
        <f>SUM(C1170:C1180)</f>
        <v>2253</v>
      </c>
      <c r="D1169" s="436">
        <f>SUM(D1170:D1180)</f>
        <v>80</v>
      </c>
      <c r="E1169" s="441">
        <f t="shared" si="56"/>
        <v>-0.964</v>
      </c>
      <c r="F1169" s="438" t="str">
        <f t="shared" si="57"/>
        <v>是</v>
      </c>
      <c r="G1169" s="282" t="str">
        <f t="shared" si="58"/>
        <v>款</v>
      </c>
      <c r="H1169" s="282"/>
    </row>
    <row r="1170" s="147" customFormat="1" ht="36" hidden="1" customHeight="1" spans="1:9">
      <c r="A1170" s="442">
        <v>2210101</v>
      </c>
      <c r="B1170" s="443" t="s">
        <v>952</v>
      </c>
      <c r="C1170" s="369">
        <f>VLOOKUP(A1170,'[3]02-1'!$A$1:$G$1271,4,FALSE)</f>
        <v>0</v>
      </c>
      <c r="D1170" s="369"/>
      <c r="E1170" s="444" t="str">
        <f t="shared" si="56"/>
        <v/>
      </c>
      <c r="F1170" s="438" t="str">
        <f t="shared" si="57"/>
        <v>否</v>
      </c>
      <c r="G1170" s="282" t="str">
        <f t="shared" si="58"/>
        <v>项</v>
      </c>
      <c r="H1170" s="149"/>
      <c r="I1170" s="275"/>
    </row>
    <row r="1171" s="147" customFormat="1" ht="36" hidden="1" customHeight="1" spans="1:9">
      <c r="A1171" s="442">
        <v>2210102</v>
      </c>
      <c r="B1171" s="443" t="s">
        <v>953</v>
      </c>
      <c r="C1171" s="369">
        <f>VLOOKUP(A1171,'[3]02-1'!$A$1:$G$1271,4,FALSE)</f>
        <v>0</v>
      </c>
      <c r="D1171" s="369"/>
      <c r="E1171" s="444" t="str">
        <f t="shared" si="56"/>
        <v/>
      </c>
      <c r="F1171" s="438" t="str">
        <f t="shared" si="57"/>
        <v>否</v>
      </c>
      <c r="G1171" s="282" t="str">
        <f t="shared" si="58"/>
        <v>项</v>
      </c>
      <c r="H1171" s="149"/>
      <c r="I1171" s="275"/>
    </row>
    <row r="1172" s="147" customFormat="1" ht="36" customHeight="1" spans="1:9">
      <c r="A1172" s="442">
        <v>2210103</v>
      </c>
      <c r="B1172" s="443" t="s">
        <v>954</v>
      </c>
      <c r="C1172" s="369">
        <f>VLOOKUP(A1172,'[3]02-1'!$A$1:$G$1271,4,FALSE)</f>
        <v>1793</v>
      </c>
      <c r="D1172" s="369"/>
      <c r="E1172" s="444">
        <f t="shared" si="56"/>
        <v>-1</v>
      </c>
      <c r="F1172" s="438" t="str">
        <f t="shared" si="57"/>
        <v>是</v>
      </c>
      <c r="G1172" s="282" t="str">
        <f t="shared" si="58"/>
        <v>项</v>
      </c>
      <c r="H1172" s="149"/>
      <c r="I1172" s="275"/>
    </row>
    <row r="1173" s="147" customFormat="1" ht="36" hidden="1" customHeight="1" spans="1:9">
      <c r="A1173" s="442">
        <v>2210104</v>
      </c>
      <c r="B1173" s="443" t="s">
        <v>955</v>
      </c>
      <c r="C1173" s="369">
        <f>VLOOKUP(A1173,'[3]02-1'!$A$1:$G$1271,4,FALSE)</f>
        <v>0</v>
      </c>
      <c r="D1173" s="369"/>
      <c r="E1173" s="444" t="str">
        <f t="shared" si="56"/>
        <v/>
      </c>
      <c r="F1173" s="438" t="str">
        <f t="shared" si="57"/>
        <v>否</v>
      </c>
      <c r="G1173" s="282" t="str">
        <f t="shared" si="58"/>
        <v>项</v>
      </c>
      <c r="H1173" s="149"/>
      <c r="I1173" s="275"/>
    </row>
    <row r="1174" s="147" customFormat="1" ht="36" customHeight="1" spans="1:9">
      <c r="A1174" s="442">
        <v>2210105</v>
      </c>
      <c r="B1174" s="443" t="s">
        <v>956</v>
      </c>
      <c r="C1174" s="369">
        <f>VLOOKUP(A1174,'[3]02-1'!$A$1:$G$1271,4,FALSE)</f>
        <v>30</v>
      </c>
      <c r="D1174" s="369"/>
      <c r="E1174" s="444">
        <f t="shared" si="56"/>
        <v>-1</v>
      </c>
      <c r="F1174" s="438" t="str">
        <f t="shared" si="57"/>
        <v>是</v>
      </c>
      <c r="G1174" s="282" t="str">
        <f t="shared" si="58"/>
        <v>项</v>
      </c>
      <c r="H1174" s="149"/>
      <c r="I1174" s="275"/>
    </row>
    <row r="1175" s="147" customFormat="1" ht="36" customHeight="1" spans="1:9">
      <c r="A1175" s="442">
        <v>2210106</v>
      </c>
      <c r="B1175" s="443" t="s">
        <v>957</v>
      </c>
      <c r="C1175" s="369">
        <f>VLOOKUP(A1175,'[3]02-1'!$A$1:$G$1271,4,FALSE)</f>
        <v>10</v>
      </c>
      <c r="D1175" s="369">
        <v>80</v>
      </c>
      <c r="E1175" s="444">
        <f t="shared" si="56"/>
        <v>7</v>
      </c>
      <c r="F1175" s="438" t="str">
        <f t="shared" si="57"/>
        <v>是</v>
      </c>
      <c r="G1175" s="282" t="str">
        <f t="shared" si="58"/>
        <v>项</v>
      </c>
      <c r="H1175" s="149"/>
      <c r="I1175" s="275"/>
    </row>
    <row r="1176" s="147" customFormat="1" ht="36" hidden="1" customHeight="1" spans="1:9">
      <c r="A1176" s="442">
        <v>2210107</v>
      </c>
      <c r="B1176" s="443" t="s">
        <v>958</v>
      </c>
      <c r="C1176" s="369">
        <f>VLOOKUP(A1176,'[3]02-1'!$A$1:$G$1271,4,FALSE)</f>
        <v>0</v>
      </c>
      <c r="D1176" s="369"/>
      <c r="E1176" s="444" t="str">
        <f t="shared" si="56"/>
        <v/>
      </c>
      <c r="F1176" s="438" t="str">
        <f t="shared" si="57"/>
        <v>否</v>
      </c>
      <c r="G1176" s="282" t="str">
        <f t="shared" si="58"/>
        <v>项</v>
      </c>
      <c r="H1176" s="149"/>
      <c r="I1176" s="275"/>
    </row>
    <row r="1177" s="147" customFormat="1" ht="36" customHeight="1" spans="1:9">
      <c r="A1177" s="442">
        <v>2210108</v>
      </c>
      <c r="B1177" s="443" t="s">
        <v>959</v>
      </c>
      <c r="C1177" s="369">
        <f>VLOOKUP(A1177,'[3]02-1'!$A$1:$G$1271,4,FALSE)</f>
        <v>420</v>
      </c>
      <c r="D1177" s="369"/>
      <c r="E1177" s="444">
        <f t="shared" si="56"/>
        <v>-1</v>
      </c>
      <c r="F1177" s="438" t="str">
        <f t="shared" si="57"/>
        <v>是</v>
      </c>
      <c r="G1177" s="282" t="str">
        <f t="shared" si="58"/>
        <v>项</v>
      </c>
      <c r="H1177" s="149"/>
      <c r="I1177" s="275"/>
    </row>
    <row r="1178" s="147" customFormat="1" ht="36" hidden="1" customHeight="1" spans="1:9">
      <c r="A1178" s="442">
        <v>2210109</v>
      </c>
      <c r="B1178" s="443" t="s">
        <v>960</v>
      </c>
      <c r="C1178" s="369">
        <f>VLOOKUP(A1178,'[3]02-1'!$A$1:$G$1271,4,FALSE)</f>
        <v>0</v>
      </c>
      <c r="D1178" s="369"/>
      <c r="E1178" s="444" t="str">
        <f t="shared" si="56"/>
        <v/>
      </c>
      <c r="F1178" s="438" t="str">
        <f t="shared" si="57"/>
        <v>否</v>
      </c>
      <c r="G1178" s="282" t="str">
        <f t="shared" si="58"/>
        <v>项</v>
      </c>
      <c r="H1178" s="149"/>
      <c r="I1178" s="275"/>
    </row>
    <row r="1179" s="147" customFormat="1" ht="36" hidden="1" customHeight="1" spans="1:9">
      <c r="A1179" s="439">
        <v>2210110</v>
      </c>
      <c r="B1179" s="443" t="s">
        <v>961</v>
      </c>
      <c r="C1179" s="369">
        <f>VLOOKUP(A1179,'[3]02-1'!$A$1:$G$1271,4,FALSE)</f>
        <v>0</v>
      </c>
      <c r="D1179" s="369"/>
      <c r="E1179" s="444" t="str">
        <f t="shared" si="56"/>
        <v/>
      </c>
      <c r="F1179" s="438" t="str">
        <f t="shared" si="57"/>
        <v>否</v>
      </c>
      <c r="G1179" s="282" t="str">
        <f t="shared" si="58"/>
        <v>项</v>
      </c>
      <c r="H1179" s="149"/>
      <c r="I1179" s="275"/>
    </row>
    <row r="1180" s="147" customFormat="1" ht="36" hidden="1" customHeight="1" spans="1:9">
      <c r="A1180" s="442">
        <v>2210199</v>
      </c>
      <c r="B1180" s="443" t="s">
        <v>962</v>
      </c>
      <c r="C1180" s="369">
        <f>VLOOKUP(A1180,'[3]02-1'!$A$1:$G$1271,4,FALSE)</f>
        <v>0</v>
      </c>
      <c r="D1180" s="369"/>
      <c r="E1180" s="444" t="str">
        <f t="shared" si="56"/>
        <v/>
      </c>
      <c r="F1180" s="438" t="str">
        <f t="shared" si="57"/>
        <v>否</v>
      </c>
      <c r="G1180" s="282" t="str">
        <f t="shared" si="58"/>
        <v>项</v>
      </c>
      <c r="H1180" s="149"/>
      <c r="I1180" s="275"/>
    </row>
    <row r="1181" ht="36" customHeight="1" spans="1:8">
      <c r="A1181" s="442">
        <v>22102</v>
      </c>
      <c r="B1181" s="440" t="s">
        <v>963</v>
      </c>
      <c r="C1181" s="436">
        <f>SUM(C1182:C1184)</f>
        <v>14552</v>
      </c>
      <c r="D1181" s="436">
        <f>SUM(D1182:D1184)</f>
        <v>15089</v>
      </c>
      <c r="E1181" s="441">
        <f t="shared" si="56"/>
        <v>0.037</v>
      </c>
      <c r="F1181" s="438" t="str">
        <f t="shared" si="57"/>
        <v>是</v>
      </c>
      <c r="G1181" s="282" t="str">
        <f t="shared" si="58"/>
        <v>款</v>
      </c>
      <c r="H1181" s="282"/>
    </row>
    <row r="1182" s="147" customFormat="1" ht="36" customHeight="1" spans="1:9">
      <c r="A1182" s="442">
        <v>2210201</v>
      </c>
      <c r="B1182" s="443" t="s">
        <v>964</v>
      </c>
      <c r="C1182" s="369">
        <f>VLOOKUP(A1182,'[3]02-1'!$A$1:$G$1271,4,FALSE)</f>
        <v>13852</v>
      </c>
      <c r="D1182" s="369">
        <v>14389</v>
      </c>
      <c r="E1182" s="444">
        <f t="shared" si="56"/>
        <v>0.039</v>
      </c>
      <c r="F1182" s="438" t="str">
        <f t="shared" si="57"/>
        <v>是</v>
      </c>
      <c r="G1182" s="282" t="str">
        <f t="shared" si="58"/>
        <v>项</v>
      </c>
      <c r="H1182" s="149"/>
      <c r="I1182" s="275"/>
    </row>
    <row r="1183" s="147" customFormat="1" ht="36" hidden="1" customHeight="1" spans="1:9">
      <c r="A1183" s="442">
        <v>2210202</v>
      </c>
      <c r="B1183" s="443" t="s">
        <v>965</v>
      </c>
      <c r="C1183" s="369">
        <f>VLOOKUP(A1183,'[3]02-1'!$A$1:$G$1271,4,FALSE)</f>
        <v>0</v>
      </c>
      <c r="D1183" s="369"/>
      <c r="E1183" s="444" t="str">
        <f t="shared" si="56"/>
        <v/>
      </c>
      <c r="F1183" s="438" t="str">
        <f t="shared" si="57"/>
        <v>否</v>
      </c>
      <c r="G1183" s="282" t="str">
        <f t="shared" si="58"/>
        <v>项</v>
      </c>
      <c r="H1183" s="149"/>
      <c r="I1183" s="275"/>
    </row>
    <row r="1184" s="147" customFormat="1" ht="36" customHeight="1" spans="1:9">
      <c r="A1184" s="442">
        <v>2210203</v>
      </c>
      <c r="B1184" s="443" t="s">
        <v>966</v>
      </c>
      <c r="C1184" s="369">
        <f>VLOOKUP(A1184,'[3]02-1'!$A$1:$G$1271,4,FALSE)</f>
        <v>700</v>
      </c>
      <c r="D1184" s="369">
        <v>700</v>
      </c>
      <c r="E1184" s="444">
        <f t="shared" si="56"/>
        <v>0</v>
      </c>
      <c r="F1184" s="438" t="str">
        <f t="shared" si="57"/>
        <v>是</v>
      </c>
      <c r="G1184" s="282" t="str">
        <f t="shared" si="58"/>
        <v>项</v>
      </c>
      <c r="H1184" s="149"/>
      <c r="I1184" s="275"/>
    </row>
    <row r="1185" ht="36" hidden="1" customHeight="1" spans="1:8">
      <c r="A1185" s="442">
        <v>22103</v>
      </c>
      <c r="B1185" s="440" t="s">
        <v>967</v>
      </c>
      <c r="C1185" s="448">
        <f>SUM(C1186:C1188)</f>
        <v>0</v>
      </c>
      <c r="D1185" s="448">
        <f>SUM(D1186:D1188)</f>
        <v>0</v>
      </c>
      <c r="E1185" s="444" t="str">
        <f t="shared" si="56"/>
        <v/>
      </c>
      <c r="F1185" s="438" t="str">
        <f t="shared" si="57"/>
        <v>否</v>
      </c>
      <c r="G1185" s="282" t="str">
        <f t="shared" si="58"/>
        <v>款</v>
      </c>
      <c r="H1185" s="282"/>
    </row>
    <row r="1186" s="147" customFormat="1" ht="36" hidden="1" customHeight="1" spans="1:9">
      <c r="A1186" s="442">
        <v>2210301</v>
      </c>
      <c r="B1186" s="443" t="s">
        <v>968</v>
      </c>
      <c r="C1186" s="369">
        <f>VLOOKUP(A1186,'[3]02-1'!$A$1:$G$1271,4,FALSE)</f>
        <v>0</v>
      </c>
      <c r="D1186" s="369"/>
      <c r="E1186" s="444" t="str">
        <f t="shared" si="56"/>
        <v/>
      </c>
      <c r="F1186" s="438" t="str">
        <f t="shared" si="57"/>
        <v>否</v>
      </c>
      <c r="G1186" s="282" t="str">
        <f t="shared" si="58"/>
        <v>项</v>
      </c>
      <c r="H1186" s="149"/>
      <c r="I1186" s="275"/>
    </row>
    <row r="1187" s="147" customFormat="1" ht="36" hidden="1" customHeight="1" spans="1:9">
      <c r="A1187" s="442">
        <v>2210302</v>
      </c>
      <c r="B1187" s="443" t="s">
        <v>969</v>
      </c>
      <c r="C1187" s="369">
        <f>VLOOKUP(A1187,'[3]02-1'!$A$1:$G$1271,4,FALSE)</f>
        <v>0</v>
      </c>
      <c r="D1187" s="369"/>
      <c r="E1187" s="444" t="str">
        <f t="shared" si="56"/>
        <v/>
      </c>
      <c r="F1187" s="438" t="str">
        <f t="shared" si="57"/>
        <v>否</v>
      </c>
      <c r="G1187" s="282" t="str">
        <f t="shared" si="58"/>
        <v>项</v>
      </c>
      <c r="H1187" s="149"/>
      <c r="I1187" s="275"/>
    </row>
    <row r="1188" s="147" customFormat="1" ht="36" hidden="1" customHeight="1" spans="1:9">
      <c r="A1188" s="442">
        <v>2210399</v>
      </c>
      <c r="B1188" s="443" t="s">
        <v>970</v>
      </c>
      <c r="C1188" s="369">
        <f>VLOOKUP(A1188,'[3]02-1'!$A$1:$G$1271,4,FALSE)</f>
        <v>0</v>
      </c>
      <c r="D1188" s="369"/>
      <c r="E1188" s="444" t="str">
        <f t="shared" si="56"/>
        <v/>
      </c>
      <c r="F1188" s="438" t="str">
        <f t="shared" si="57"/>
        <v>否</v>
      </c>
      <c r="G1188" s="282" t="str">
        <f t="shared" si="58"/>
        <v>项</v>
      </c>
      <c r="H1188" s="149"/>
      <c r="I1188" s="275"/>
    </row>
    <row r="1189" ht="36" customHeight="1" spans="1:8">
      <c r="A1189" s="449">
        <v>222</v>
      </c>
      <c r="B1189" s="208" t="s">
        <v>85</v>
      </c>
      <c r="C1189" s="436">
        <f>SUM(C1190,C1208,C1215,C1221)</f>
        <v>754</v>
      </c>
      <c r="D1189" s="436">
        <f>SUM(D1190,D1208,D1215,D1221)</f>
        <v>602</v>
      </c>
      <c r="E1189" s="441">
        <f t="shared" si="56"/>
        <v>-0.202</v>
      </c>
      <c r="F1189" s="438" t="str">
        <f t="shared" si="57"/>
        <v>是</v>
      </c>
      <c r="G1189" s="282" t="str">
        <f t="shared" si="58"/>
        <v>类</v>
      </c>
      <c r="H1189" s="282"/>
    </row>
    <row r="1190" ht="36" customHeight="1" spans="1:8">
      <c r="A1190" s="442">
        <v>22201</v>
      </c>
      <c r="B1190" s="440" t="s">
        <v>971</v>
      </c>
      <c r="C1190" s="436">
        <f>SUM(C1191:C1207)</f>
        <v>562</v>
      </c>
      <c r="D1190" s="436">
        <f>SUM(D1191:D1207)</f>
        <v>452</v>
      </c>
      <c r="E1190" s="441">
        <f t="shared" si="56"/>
        <v>-0.196</v>
      </c>
      <c r="F1190" s="438" t="str">
        <f t="shared" si="57"/>
        <v>是</v>
      </c>
      <c r="G1190" s="282" t="str">
        <f t="shared" si="58"/>
        <v>款</v>
      </c>
      <c r="H1190" s="282"/>
    </row>
    <row r="1191" s="147" customFormat="1" ht="36" hidden="1" customHeight="1" spans="1:9">
      <c r="A1191" s="442">
        <v>2220101</v>
      </c>
      <c r="B1191" s="443" t="s">
        <v>114</v>
      </c>
      <c r="C1191" s="369">
        <f>VLOOKUP(A1191,'[3]02-1'!$A$1:$G$1271,4,FALSE)</f>
        <v>0</v>
      </c>
      <c r="D1191" s="369"/>
      <c r="E1191" s="444" t="str">
        <f t="shared" si="56"/>
        <v/>
      </c>
      <c r="F1191" s="438" t="str">
        <f t="shared" si="57"/>
        <v>否</v>
      </c>
      <c r="G1191" s="282" t="str">
        <f t="shared" si="58"/>
        <v>项</v>
      </c>
      <c r="H1191" s="149"/>
      <c r="I1191" s="275"/>
    </row>
    <row r="1192" s="147" customFormat="1" ht="36" hidden="1" customHeight="1" spans="1:9">
      <c r="A1192" s="442">
        <v>2220102</v>
      </c>
      <c r="B1192" s="443" t="s">
        <v>115</v>
      </c>
      <c r="C1192" s="369">
        <f>VLOOKUP(A1192,'[3]02-1'!$A$1:$G$1271,4,FALSE)</f>
        <v>0</v>
      </c>
      <c r="D1192" s="369"/>
      <c r="E1192" s="444" t="str">
        <f t="shared" si="56"/>
        <v/>
      </c>
      <c r="F1192" s="438" t="str">
        <f t="shared" si="57"/>
        <v>否</v>
      </c>
      <c r="G1192" s="282" t="str">
        <f t="shared" si="58"/>
        <v>项</v>
      </c>
      <c r="H1192" s="149"/>
      <c r="I1192" s="275"/>
    </row>
    <row r="1193" s="147" customFormat="1" ht="36" hidden="1" customHeight="1" spans="1:9">
      <c r="A1193" s="442">
        <v>2220103</v>
      </c>
      <c r="B1193" s="443" t="s">
        <v>116</v>
      </c>
      <c r="C1193" s="369">
        <f>VLOOKUP(A1193,'[3]02-1'!$A$1:$G$1271,4,FALSE)</f>
        <v>0</v>
      </c>
      <c r="D1193" s="369"/>
      <c r="E1193" s="444" t="str">
        <f t="shared" si="56"/>
        <v/>
      </c>
      <c r="F1193" s="438" t="str">
        <f t="shared" si="57"/>
        <v>否</v>
      </c>
      <c r="G1193" s="282" t="str">
        <f t="shared" si="58"/>
        <v>项</v>
      </c>
      <c r="H1193" s="149"/>
      <c r="I1193" s="275"/>
    </row>
    <row r="1194" s="147" customFormat="1" ht="36" hidden="1" customHeight="1" spans="1:9">
      <c r="A1194" s="442">
        <v>2220104</v>
      </c>
      <c r="B1194" s="443" t="s">
        <v>972</v>
      </c>
      <c r="C1194" s="369">
        <f>VLOOKUP(A1194,'[3]02-1'!$A$1:$G$1271,4,FALSE)</f>
        <v>0</v>
      </c>
      <c r="D1194" s="369"/>
      <c r="E1194" s="444" t="str">
        <f t="shared" si="56"/>
        <v/>
      </c>
      <c r="F1194" s="438" t="str">
        <f t="shared" si="57"/>
        <v>否</v>
      </c>
      <c r="G1194" s="282" t="str">
        <f t="shared" si="58"/>
        <v>项</v>
      </c>
      <c r="H1194" s="149"/>
      <c r="I1194" s="275"/>
    </row>
    <row r="1195" s="147" customFormat="1" ht="36" hidden="1" customHeight="1" spans="1:9">
      <c r="A1195" s="442">
        <v>2220105</v>
      </c>
      <c r="B1195" s="443" t="s">
        <v>973</v>
      </c>
      <c r="C1195" s="369">
        <f>VLOOKUP(A1195,'[3]02-1'!$A$1:$G$1271,4,FALSE)</f>
        <v>0</v>
      </c>
      <c r="D1195" s="369"/>
      <c r="E1195" s="444" t="str">
        <f t="shared" si="56"/>
        <v/>
      </c>
      <c r="F1195" s="438" t="str">
        <f t="shared" si="57"/>
        <v>否</v>
      </c>
      <c r="G1195" s="282" t="str">
        <f t="shared" si="58"/>
        <v>项</v>
      </c>
      <c r="H1195" s="149"/>
      <c r="I1195" s="275"/>
    </row>
    <row r="1196" s="147" customFormat="1" ht="36" hidden="1" customHeight="1" spans="1:9">
      <c r="A1196" s="442">
        <v>2220106</v>
      </c>
      <c r="B1196" s="443" t="s">
        <v>974</v>
      </c>
      <c r="C1196" s="369">
        <f>VLOOKUP(A1196,'[3]02-1'!$A$1:$G$1271,4,FALSE)</f>
        <v>0</v>
      </c>
      <c r="D1196" s="369"/>
      <c r="E1196" s="444" t="str">
        <f t="shared" si="56"/>
        <v/>
      </c>
      <c r="F1196" s="438" t="str">
        <f t="shared" si="57"/>
        <v>否</v>
      </c>
      <c r="G1196" s="282" t="str">
        <f t="shared" si="58"/>
        <v>项</v>
      </c>
      <c r="H1196" s="149"/>
      <c r="I1196" s="275"/>
    </row>
    <row r="1197" s="147" customFormat="1" ht="36" hidden="1" customHeight="1" spans="1:9">
      <c r="A1197" s="442">
        <v>2220107</v>
      </c>
      <c r="B1197" s="443" t="s">
        <v>975</v>
      </c>
      <c r="C1197" s="369">
        <f>VLOOKUP(A1197,'[3]02-1'!$A$1:$G$1271,4,FALSE)</f>
        <v>0</v>
      </c>
      <c r="D1197" s="369"/>
      <c r="E1197" s="444" t="str">
        <f t="shared" si="56"/>
        <v/>
      </c>
      <c r="F1197" s="438" t="str">
        <f t="shared" si="57"/>
        <v>否</v>
      </c>
      <c r="G1197" s="282" t="str">
        <f t="shared" si="58"/>
        <v>项</v>
      </c>
      <c r="H1197" s="149"/>
      <c r="I1197" s="275"/>
    </row>
    <row r="1198" s="147" customFormat="1" ht="36" customHeight="1" spans="1:9">
      <c r="A1198" s="442">
        <v>2220112</v>
      </c>
      <c r="B1198" s="443" t="s">
        <v>976</v>
      </c>
      <c r="C1198" s="369">
        <f>VLOOKUP(A1198,'[3]02-1'!$A$1:$G$1271,4,FALSE)</f>
        <v>6</v>
      </c>
      <c r="D1198" s="369">
        <v>6</v>
      </c>
      <c r="E1198" s="444">
        <f t="shared" si="56"/>
        <v>0</v>
      </c>
      <c r="F1198" s="438" t="str">
        <f t="shared" si="57"/>
        <v>是</v>
      </c>
      <c r="G1198" s="282" t="str">
        <f t="shared" si="58"/>
        <v>项</v>
      </c>
      <c r="H1198" s="149"/>
      <c r="I1198" s="275"/>
    </row>
    <row r="1199" s="147" customFormat="1" ht="36" customHeight="1" spans="1:9">
      <c r="A1199" s="442">
        <v>2220113</v>
      </c>
      <c r="B1199" s="443" t="s">
        <v>977</v>
      </c>
      <c r="C1199" s="369">
        <f>VLOOKUP(A1199,'[3]02-1'!$A$1:$G$1271,4,FALSE)</f>
        <v>74</v>
      </c>
      <c r="D1199" s="369">
        <v>74</v>
      </c>
      <c r="E1199" s="444">
        <f t="shared" si="56"/>
        <v>0</v>
      </c>
      <c r="F1199" s="438" t="str">
        <f t="shared" si="57"/>
        <v>是</v>
      </c>
      <c r="G1199" s="282" t="str">
        <f t="shared" si="58"/>
        <v>项</v>
      </c>
      <c r="H1199" s="149"/>
      <c r="I1199" s="275"/>
    </row>
    <row r="1200" s="147" customFormat="1" ht="36" hidden="1" customHeight="1" spans="1:9">
      <c r="A1200" s="442">
        <v>2220114</v>
      </c>
      <c r="B1200" s="443" t="s">
        <v>978</v>
      </c>
      <c r="C1200" s="369">
        <f>VLOOKUP(A1200,'[3]02-1'!$A$1:$G$1271,4,FALSE)</f>
        <v>0</v>
      </c>
      <c r="D1200" s="369"/>
      <c r="E1200" s="444" t="str">
        <f t="shared" si="56"/>
        <v/>
      </c>
      <c r="F1200" s="438" t="str">
        <f t="shared" si="57"/>
        <v>否</v>
      </c>
      <c r="G1200" s="282" t="str">
        <f t="shared" si="58"/>
        <v>项</v>
      </c>
      <c r="H1200" s="149"/>
      <c r="I1200" s="275"/>
    </row>
    <row r="1201" s="147" customFormat="1" ht="36" customHeight="1" spans="1:9">
      <c r="A1201" s="442">
        <v>2220115</v>
      </c>
      <c r="B1201" s="443" t="s">
        <v>979</v>
      </c>
      <c r="C1201" s="369">
        <f>VLOOKUP(A1201,'[3]02-1'!$A$1:$G$1271,4,FALSE)</f>
        <v>458</v>
      </c>
      <c r="D1201" s="369">
        <v>349</v>
      </c>
      <c r="E1201" s="444">
        <f t="shared" si="56"/>
        <v>-0.238</v>
      </c>
      <c r="F1201" s="438" t="str">
        <f t="shared" si="57"/>
        <v>是</v>
      </c>
      <c r="G1201" s="282" t="str">
        <f t="shared" si="58"/>
        <v>项</v>
      </c>
      <c r="H1201" s="149"/>
      <c r="I1201" s="275"/>
    </row>
    <row r="1202" s="147" customFormat="1" ht="36" hidden="1" customHeight="1" spans="1:9">
      <c r="A1202" s="442">
        <v>2220118</v>
      </c>
      <c r="B1202" s="443" t="s">
        <v>980</v>
      </c>
      <c r="C1202" s="369">
        <f>VLOOKUP(A1202,'[3]02-1'!$A$1:$G$1271,4,FALSE)</f>
        <v>0</v>
      </c>
      <c r="D1202" s="369"/>
      <c r="E1202" s="444" t="str">
        <f t="shared" si="56"/>
        <v/>
      </c>
      <c r="F1202" s="438" t="str">
        <f t="shared" si="57"/>
        <v>否</v>
      </c>
      <c r="G1202" s="282" t="str">
        <f t="shared" si="58"/>
        <v>项</v>
      </c>
      <c r="H1202" s="149"/>
      <c r="I1202" s="275"/>
    </row>
    <row r="1203" s="147" customFormat="1" ht="36" hidden="1" customHeight="1" spans="1:9">
      <c r="A1203" s="447">
        <v>2220119</v>
      </c>
      <c r="B1203" s="458" t="s">
        <v>981</v>
      </c>
      <c r="C1203" s="369">
        <f>VLOOKUP(A1203,'[3]02-1'!$A$1:$G$1271,4,FALSE)</f>
        <v>0</v>
      </c>
      <c r="D1203" s="369"/>
      <c r="E1203" s="444" t="str">
        <f t="shared" si="56"/>
        <v/>
      </c>
      <c r="F1203" s="438" t="str">
        <f t="shared" si="57"/>
        <v>否</v>
      </c>
      <c r="G1203" s="282" t="str">
        <f t="shared" si="58"/>
        <v>项</v>
      </c>
      <c r="H1203" s="149"/>
      <c r="I1203" s="275"/>
    </row>
    <row r="1204" s="147" customFormat="1" ht="36" hidden="1" customHeight="1" spans="1:9">
      <c r="A1204" s="447">
        <v>2220120</v>
      </c>
      <c r="B1204" s="458" t="s">
        <v>982</v>
      </c>
      <c r="C1204" s="369">
        <f>VLOOKUP(A1204,'[3]02-1'!$A$1:$G$1271,4,FALSE)</f>
        <v>0</v>
      </c>
      <c r="D1204" s="369"/>
      <c r="E1204" s="444" t="str">
        <f t="shared" si="56"/>
        <v/>
      </c>
      <c r="F1204" s="438" t="str">
        <f t="shared" si="57"/>
        <v>否</v>
      </c>
      <c r="G1204" s="282" t="str">
        <f t="shared" si="58"/>
        <v>项</v>
      </c>
      <c r="H1204" s="149"/>
      <c r="I1204" s="275"/>
    </row>
    <row r="1205" s="147" customFormat="1" ht="36" hidden="1" customHeight="1" spans="1:9">
      <c r="A1205" s="447">
        <v>2220121</v>
      </c>
      <c r="B1205" s="458" t="s">
        <v>983</v>
      </c>
      <c r="C1205" s="369">
        <f>VLOOKUP(A1205,'[3]02-1'!$A$1:$G$1271,4,FALSE)</f>
        <v>0</v>
      </c>
      <c r="D1205" s="369"/>
      <c r="E1205" s="444" t="str">
        <f t="shared" si="56"/>
        <v/>
      </c>
      <c r="F1205" s="438" t="str">
        <f t="shared" si="57"/>
        <v>否</v>
      </c>
      <c r="G1205" s="282" t="str">
        <f t="shared" si="58"/>
        <v>项</v>
      </c>
      <c r="H1205" s="149"/>
      <c r="I1205" s="275"/>
    </row>
    <row r="1206" s="147" customFormat="1" ht="36" hidden="1" customHeight="1" spans="1:9">
      <c r="A1206" s="442">
        <v>2220150</v>
      </c>
      <c r="B1206" s="443" t="s">
        <v>123</v>
      </c>
      <c r="C1206" s="369">
        <f>VLOOKUP(A1206,'[3]02-1'!$A$1:$G$1271,4,FALSE)</f>
        <v>0</v>
      </c>
      <c r="D1206" s="369"/>
      <c r="E1206" s="444" t="str">
        <f t="shared" si="56"/>
        <v/>
      </c>
      <c r="F1206" s="438" t="str">
        <f t="shared" si="57"/>
        <v>否</v>
      </c>
      <c r="G1206" s="282" t="str">
        <f t="shared" si="58"/>
        <v>项</v>
      </c>
      <c r="H1206" s="149"/>
      <c r="I1206" s="275"/>
    </row>
    <row r="1207" s="147" customFormat="1" ht="36" customHeight="1" spans="1:9">
      <c r="A1207" s="442">
        <v>2220199</v>
      </c>
      <c r="B1207" s="443" t="s">
        <v>984</v>
      </c>
      <c r="C1207" s="369">
        <f>VLOOKUP(A1207,'[3]02-1'!$A$1:$G$1271,4,FALSE)</f>
        <v>24</v>
      </c>
      <c r="D1207" s="369">
        <v>23</v>
      </c>
      <c r="E1207" s="444">
        <f t="shared" si="56"/>
        <v>-0.042</v>
      </c>
      <c r="F1207" s="438" t="str">
        <f t="shared" si="57"/>
        <v>是</v>
      </c>
      <c r="G1207" s="282" t="str">
        <f t="shared" si="58"/>
        <v>项</v>
      </c>
      <c r="H1207" s="149"/>
      <c r="I1207" s="275"/>
    </row>
    <row r="1208" ht="36" hidden="1" customHeight="1" spans="1:8">
      <c r="A1208" s="442">
        <v>22203</v>
      </c>
      <c r="B1208" s="440" t="s">
        <v>985</v>
      </c>
      <c r="C1208" s="369">
        <f>SUM(C1209:C1214)</f>
        <v>0</v>
      </c>
      <c r="D1208" s="369">
        <f>SUM(D1209:D1214)</f>
        <v>0</v>
      </c>
      <c r="E1208" s="444" t="str">
        <f t="shared" si="56"/>
        <v/>
      </c>
      <c r="F1208" s="438" t="str">
        <f t="shared" si="57"/>
        <v>否</v>
      </c>
      <c r="G1208" s="282" t="str">
        <f t="shared" si="58"/>
        <v>款</v>
      </c>
      <c r="H1208" s="282"/>
    </row>
    <row r="1209" s="147" customFormat="1" ht="36" hidden="1" customHeight="1" spans="1:9">
      <c r="A1209" s="442">
        <v>2220301</v>
      </c>
      <c r="B1209" s="443" t="s">
        <v>986</v>
      </c>
      <c r="C1209" s="369">
        <f>VLOOKUP(A1209,'[3]02-1'!$A$1:$G$1271,4,FALSE)</f>
        <v>0</v>
      </c>
      <c r="D1209" s="369"/>
      <c r="E1209" s="444" t="str">
        <f t="shared" si="56"/>
        <v/>
      </c>
      <c r="F1209" s="438" t="str">
        <f t="shared" si="57"/>
        <v>否</v>
      </c>
      <c r="G1209" s="282" t="str">
        <f t="shared" si="58"/>
        <v>项</v>
      </c>
      <c r="H1209" s="149"/>
      <c r="I1209" s="275"/>
    </row>
    <row r="1210" s="147" customFormat="1" ht="36" hidden="1" customHeight="1" spans="1:9">
      <c r="A1210" s="442">
        <v>2220303</v>
      </c>
      <c r="B1210" s="443" t="s">
        <v>987</v>
      </c>
      <c r="C1210" s="369">
        <f>VLOOKUP(A1210,'[3]02-1'!$A$1:$G$1271,4,FALSE)</f>
        <v>0</v>
      </c>
      <c r="D1210" s="369"/>
      <c r="E1210" s="444" t="str">
        <f t="shared" si="56"/>
        <v/>
      </c>
      <c r="F1210" s="438" t="str">
        <f t="shared" si="57"/>
        <v>否</v>
      </c>
      <c r="G1210" s="282" t="str">
        <f t="shared" si="58"/>
        <v>项</v>
      </c>
      <c r="H1210" s="149"/>
      <c r="I1210" s="275"/>
    </row>
    <row r="1211" s="147" customFormat="1" ht="36" hidden="1" customHeight="1" spans="1:9">
      <c r="A1211" s="442">
        <v>2220304</v>
      </c>
      <c r="B1211" s="443" t="s">
        <v>988</v>
      </c>
      <c r="C1211" s="369">
        <f>VLOOKUP(A1211,'[3]02-1'!$A$1:$G$1271,4,FALSE)</f>
        <v>0</v>
      </c>
      <c r="D1211" s="369"/>
      <c r="E1211" s="444" t="str">
        <f t="shared" si="56"/>
        <v/>
      </c>
      <c r="F1211" s="438" t="str">
        <f t="shared" si="57"/>
        <v>否</v>
      </c>
      <c r="G1211" s="282" t="str">
        <f t="shared" si="58"/>
        <v>项</v>
      </c>
      <c r="H1211" s="149"/>
      <c r="I1211" s="275"/>
    </row>
    <row r="1212" s="147" customFormat="1" ht="36" hidden="1" customHeight="1" spans="1:9">
      <c r="A1212" s="447">
        <v>2220305</v>
      </c>
      <c r="B1212" s="458" t="s">
        <v>989</v>
      </c>
      <c r="C1212" s="369">
        <f>VLOOKUP(A1212,'[3]02-1'!$A$1:$G$1271,4,FALSE)</f>
        <v>0</v>
      </c>
      <c r="D1212" s="369"/>
      <c r="E1212" s="444" t="str">
        <f t="shared" si="56"/>
        <v/>
      </c>
      <c r="F1212" s="438" t="str">
        <f t="shared" si="57"/>
        <v>否</v>
      </c>
      <c r="G1212" s="282" t="str">
        <f t="shared" si="58"/>
        <v>项</v>
      </c>
      <c r="H1212" s="149"/>
      <c r="I1212" s="275"/>
    </row>
    <row r="1213" s="147" customFormat="1" ht="36" hidden="1" customHeight="1" spans="1:9">
      <c r="A1213" s="447">
        <v>2220306</v>
      </c>
      <c r="B1213" s="458" t="s">
        <v>990</v>
      </c>
      <c r="C1213" s="369"/>
      <c r="D1213" s="369"/>
      <c r="E1213" s="444" t="str">
        <f t="shared" si="56"/>
        <v/>
      </c>
      <c r="F1213" s="438" t="str">
        <f t="shared" si="57"/>
        <v>否</v>
      </c>
      <c r="G1213" s="282" t="str">
        <f t="shared" si="58"/>
        <v>项</v>
      </c>
      <c r="H1213" s="149"/>
      <c r="I1213" s="275"/>
    </row>
    <row r="1214" s="147" customFormat="1" ht="36" hidden="1" customHeight="1" spans="1:9">
      <c r="A1214" s="442">
        <v>2220399</v>
      </c>
      <c r="B1214" s="443" t="s">
        <v>991</v>
      </c>
      <c r="C1214" s="369">
        <f>VLOOKUP(A1214,'[3]02-1'!$A$1:$G$1271,4,FALSE)</f>
        <v>0</v>
      </c>
      <c r="D1214" s="369"/>
      <c r="E1214" s="444" t="str">
        <f t="shared" si="56"/>
        <v/>
      </c>
      <c r="F1214" s="438" t="str">
        <f t="shared" si="57"/>
        <v>否</v>
      </c>
      <c r="G1214" s="282" t="str">
        <f t="shared" si="58"/>
        <v>项</v>
      </c>
      <c r="H1214" s="149"/>
      <c r="I1214" s="275"/>
    </row>
    <row r="1215" ht="36" customHeight="1" spans="1:8">
      <c r="A1215" s="442">
        <v>22204</v>
      </c>
      <c r="B1215" s="440" t="s">
        <v>992</v>
      </c>
      <c r="C1215" s="436">
        <f>SUM(C1216:C1220)</f>
        <v>192</v>
      </c>
      <c r="D1215" s="436">
        <f>SUM(D1216:D1220)</f>
        <v>150</v>
      </c>
      <c r="E1215" s="441">
        <f t="shared" si="56"/>
        <v>-0.219</v>
      </c>
      <c r="F1215" s="438" t="str">
        <f t="shared" si="57"/>
        <v>是</v>
      </c>
      <c r="G1215" s="282" t="str">
        <f t="shared" si="58"/>
        <v>款</v>
      </c>
      <c r="H1215" s="282"/>
    </row>
    <row r="1216" s="147" customFormat="1" ht="36" customHeight="1" spans="1:9">
      <c r="A1216" s="442">
        <v>2220401</v>
      </c>
      <c r="B1216" s="443" t="s">
        <v>993</v>
      </c>
      <c r="C1216" s="369">
        <f>VLOOKUP(A1216,'[3]02-1'!$A$1:$G$1271,4,FALSE)</f>
        <v>142</v>
      </c>
      <c r="D1216" s="369">
        <v>100</v>
      </c>
      <c r="E1216" s="444">
        <f t="shared" si="56"/>
        <v>-0.296</v>
      </c>
      <c r="F1216" s="438" t="str">
        <f t="shared" si="57"/>
        <v>是</v>
      </c>
      <c r="G1216" s="282" t="str">
        <f t="shared" si="58"/>
        <v>项</v>
      </c>
      <c r="H1216" s="149"/>
      <c r="I1216" s="275"/>
    </row>
    <row r="1217" s="147" customFormat="1" ht="36" hidden="1" customHeight="1" spans="1:9">
      <c r="A1217" s="442">
        <v>2220402</v>
      </c>
      <c r="B1217" s="443" t="s">
        <v>994</v>
      </c>
      <c r="C1217" s="369">
        <f>VLOOKUP(A1217,'[3]02-1'!$A$1:$G$1271,4,FALSE)</f>
        <v>0</v>
      </c>
      <c r="D1217" s="369"/>
      <c r="E1217" s="444" t="str">
        <f t="shared" si="56"/>
        <v/>
      </c>
      <c r="F1217" s="438" t="str">
        <f t="shared" si="57"/>
        <v>否</v>
      </c>
      <c r="G1217" s="282" t="str">
        <f t="shared" si="58"/>
        <v>项</v>
      </c>
      <c r="H1217" s="149"/>
      <c r="I1217" s="275"/>
    </row>
    <row r="1218" s="147" customFormat="1" ht="36" customHeight="1" spans="1:9">
      <c r="A1218" s="442">
        <v>2220403</v>
      </c>
      <c r="B1218" s="443" t="s">
        <v>995</v>
      </c>
      <c r="C1218" s="369">
        <f>VLOOKUP(A1218,'[3]02-1'!$A$1:$G$1271,4,FALSE)</f>
        <v>50</v>
      </c>
      <c r="D1218" s="369">
        <v>50</v>
      </c>
      <c r="E1218" s="444">
        <f t="shared" si="56"/>
        <v>0</v>
      </c>
      <c r="F1218" s="438" t="str">
        <f t="shared" si="57"/>
        <v>是</v>
      </c>
      <c r="G1218" s="282" t="str">
        <f t="shared" si="58"/>
        <v>项</v>
      </c>
      <c r="H1218" s="149"/>
      <c r="I1218" s="275"/>
    </row>
    <row r="1219" s="147" customFormat="1" ht="36" hidden="1" customHeight="1" spans="1:9">
      <c r="A1219" s="442">
        <v>2220404</v>
      </c>
      <c r="B1219" s="443" t="s">
        <v>996</v>
      </c>
      <c r="C1219" s="369">
        <f>VLOOKUP(A1219,'[3]02-1'!$A$1:$G$1271,4,FALSE)</f>
        <v>0</v>
      </c>
      <c r="D1219" s="369"/>
      <c r="E1219" s="444" t="str">
        <f t="shared" si="56"/>
        <v/>
      </c>
      <c r="F1219" s="438" t="str">
        <f t="shared" si="57"/>
        <v>否</v>
      </c>
      <c r="G1219" s="282" t="str">
        <f t="shared" si="58"/>
        <v>项</v>
      </c>
      <c r="H1219" s="149"/>
      <c r="I1219" s="275"/>
    </row>
    <row r="1220" s="147" customFormat="1" ht="36" hidden="1" customHeight="1" spans="1:9">
      <c r="A1220" s="442">
        <v>2220499</v>
      </c>
      <c r="B1220" s="443" t="s">
        <v>997</v>
      </c>
      <c r="C1220" s="369">
        <f>VLOOKUP(A1220,'[3]02-1'!$A$1:$G$1271,4,FALSE)</f>
        <v>0</v>
      </c>
      <c r="D1220" s="369"/>
      <c r="E1220" s="444" t="str">
        <f t="shared" ref="E1220:E1283" si="59">IFERROR(D1220/C1220-1,"")</f>
        <v/>
      </c>
      <c r="F1220" s="438" t="str">
        <f t="shared" ref="F1220:F1283" si="60">IF(LEN(A1220)=3,"是",IF(B1220&lt;&gt;"",IF(SUM(C1220:D1220)&lt;&gt;0,"是","否"),"是"))</f>
        <v>否</v>
      </c>
      <c r="G1220" s="282" t="str">
        <f t="shared" ref="G1220:G1283" si="61">IF(LEN(A1220)=3,"类",IF(LEN(A1220)=5,"款","项"))</f>
        <v>项</v>
      </c>
      <c r="H1220" s="149"/>
      <c r="I1220" s="275"/>
    </row>
    <row r="1221" ht="36" hidden="1" customHeight="1" spans="1:8">
      <c r="A1221" s="442">
        <v>22205</v>
      </c>
      <c r="B1221" s="440" t="s">
        <v>998</v>
      </c>
      <c r="C1221" s="448">
        <f>SUM(C1222:C1233)</f>
        <v>0</v>
      </c>
      <c r="D1221" s="448">
        <f>SUM(D1222:D1233)</f>
        <v>0</v>
      </c>
      <c r="E1221" s="444" t="str">
        <f t="shared" si="59"/>
        <v/>
      </c>
      <c r="F1221" s="438" t="str">
        <f t="shared" si="60"/>
        <v>否</v>
      </c>
      <c r="G1221" s="282" t="str">
        <f t="shared" si="61"/>
        <v>款</v>
      </c>
      <c r="H1221" s="282"/>
    </row>
    <row r="1222" s="147" customFormat="1" ht="36" hidden="1" customHeight="1" spans="1:9">
      <c r="A1222" s="442">
        <v>2220501</v>
      </c>
      <c r="B1222" s="443" t="s">
        <v>999</v>
      </c>
      <c r="C1222" s="369">
        <f>VLOOKUP(A1222,'[3]02-1'!$A$1:$G$1271,4,FALSE)</f>
        <v>0</v>
      </c>
      <c r="D1222" s="369"/>
      <c r="E1222" s="444" t="str">
        <f t="shared" si="59"/>
        <v/>
      </c>
      <c r="F1222" s="438" t="str">
        <f t="shared" si="60"/>
        <v>否</v>
      </c>
      <c r="G1222" s="282" t="str">
        <f t="shared" si="61"/>
        <v>项</v>
      </c>
      <c r="H1222" s="149"/>
      <c r="I1222" s="275"/>
    </row>
    <row r="1223" s="147" customFormat="1" ht="36" hidden="1" customHeight="1" spans="1:9">
      <c r="A1223" s="442">
        <v>2220502</v>
      </c>
      <c r="B1223" s="443" t="s">
        <v>1000</v>
      </c>
      <c r="C1223" s="369">
        <f>VLOOKUP(A1223,'[3]02-1'!$A$1:$G$1271,4,FALSE)</f>
        <v>0</v>
      </c>
      <c r="D1223" s="369"/>
      <c r="E1223" s="444" t="str">
        <f t="shared" si="59"/>
        <v/>
      </c>
      <c r="F1223" s="438" t="str">
        <f t="shared" si="60"/>
        <v>否</v>
      </c>
      <c r="G1223" s="282" t="str">
        <f t="shared" si="61"/>
        <v>项</v>
      </c>
      <c r="H1223" s="149"/>
      <c r="I1223" s="275"/>
    </row>
    <row r="1224" s="147" customFormat="1" ht="36" hidden="1" customHeight="1" spans="1:9">
      <c r="A1224" s="442">
        <v>2220503</v>
      </c>
      <c r="B1224" s="443" t="s">
        <v>1001</v>
      </c>
      <c r="C1224" s="369">
        <f>VLOOKUP(A1224,'[3]02-1'!$A$1:$G$1271,4,FALSE)</f>
        <v>0</v>
      </c>
      <c r="D1224" s="369"/>
      <c r="E1224" s="444" t="str">
        <f t="shared" si="59"/>
        <v/>
      </c>
      <c r="F1224" s="438" t="str">
        <f t="shared" si="60"/>
        <v>否</v>
      </c>
      <c r="G1224" s="282" t="str">
        <f t="shared" si="61"/>
        <v>项</v>
      </c>
      <c r="H1224" s="149"/>
      <c r="I1224" s="275"/>
    </row>
    <row r="1225" s="147" customFormat="1" ht="36" hidden="1" customHeight="1" spans="1:9">
      <c r="A1225" s="442">
        <v>2220504</v>
      </c>
      <c r="B1225" s="443" t="s">
        <v>1002</v>
      </c>
      <c r="C1225" s="369">
        <f>VLOOKUP(A1225,'[3]02-1'!$A$1:$G$1271,4,FALSE)</f>
        <v>0</v>
      </c>
      <c r="D1225" s="369"/>
      <c r="E1225" s="444" t="str">
        <f t="shared" si="59"/>
        <v/>
      </c>
      <c r="F1225" s="438" t="str">
        <f t="shared" si="60"/>
        <v>否</v>
      </c>
      <c r="G1225" s="282" t="str">
        <f t="shared" si="61"/>
        <v>项</v>
      </c>
      <c r="H1225" s="149"/>
      <c r="I1225" s="275"/>
    </row>
    <row r="1226" s="147" customFormat="1" ht="36" hidden="1" customHeight="1" spans="1:9">
      <c r="A1226" s="442">
        <v>2220505</v>
      </c>
      <c r="B1226" s="443" t="s">
        <v>1003</v>
      </c>
      <c r="C1226" s="369">
        <f>VLOOKUP(A1226,'[3]02-1'!$A$1:$G$1271,4,FALSE)</f>
        <v>0</v>
      </c>
      <c r="D1226" s="369"/>
      <c r="E1226" s="444" t="str">
        <f t="shared" si="59"/>
        <v/>
      </c>
      <c r="F1226" s="438" t="str">
        <f t="shared" si="60"/>
        <v>否</v>
      </c>
      <c r="G1226" s="282" t="str">
        <f t="shared" si="61"/>
        <v>项</v>
      </c>
      <c r="H1226" s="149"/>
      <c r="I1226" s="275"/>
    </row>
    <row r="1227" s="147" customFormat="1" ht="36" hidden="1" customHeight="1" spans="1:9">
      <c r="A1227" s="442">
        <v>2220506</v>
      </c>
      <c r="B1227" s="443" t="s">
        <v>1004</v>
      </c>
      <c r="C1227" s="369">
        <f>VLOOKUP(A1227,'[3]02-1'!$A$1:$G$1271,4,FALSE)</f>
        <v>0</v>
      </c>
      <c r="D1227" s="369"/>
      <c r="E1227" s="444" t="str">
        <f t="shared" si="59"/>
        <v/>
      </c>
      <c r="F1227" s="438" t="str">
        <f t="shared" si="60"/>
        <v>否</v>
      </c>
      <c r="G1227" s="282" t="str">
        <f t="shared" si="61"/>
        <v>项</v>
      </c>
      <c r="H1227" s="149"/>
      <c r="I1227" s="275"/>
    </row>
    <row r="1228" s="147" customFormat="1" ht="36" hidden="1" customHeight="1" spans="1:9">
      <c r="A1228" s="442">
        <v>2220507</v>
      </c>
      <c r="B1228" s="443" t="s">
        <v>1005</v>
      </c>
      <c r="C1228" s="369">
        <f>VLOOKUP(A1228,'[3]02-1'!$A$1:$G$1271,4,FALSE)</f>
        <v>0</v>
      </c>
      <c r="D1228" s="369"/>
      <c r="E1228" s="444" t="str">
        <f t="shared" si="59"/>
        <v/>
      </c>
      <c r="F1228" s="438" t="str">
        <f t="shared" si="60"/>
        <v>否</v>
      </c>
      <c r="G1228" s="282" t="str">
        <f t="shared" si="61"/>
        <v>项</v>
      </c>
      <c r="H1228" s="149"/>
      <c r="I1228" s="275"/>
    </row>
    <row r="1229" s="147" customFormat="1" ht="36" hidden="1" customHeight="1" spans="1:9">
      <c r="A1229" s="442">
        <v>2220508</v>
      </c>
      <c r="B1229" s="443" t="s">
        <v>1006</v>
      </c>
      <c r="C1229" s="369">
        <f>VLOOKUP(A1229,'[3]02-1'!$A$1:$G$1271,4,FALSE)</f>
        <v>0</v>
      </c>
      <c r="D1229" s="369"/>
      <c r="E1229" s="444" t="str">
        <f t="shared" si="59"/>
        <v/>
      </c>
      <c r="F1229" s="438" t="str">
        <f t="shared" si="60"/>
        <v>否</v>
      </c>
      <c r="G1229" s="282" t="str">
        <f t="shared" si="61"/>
        <v>项</v>
      </c>
      <c r="H1229" s="149"/>
      <c r="I1229" s="275"/>
    </row>
    <row r="1230" s="147" customFormat="1" ht="36" hidden="1" customHeight="1" spans="1:9">
      <c r="A1230" s="442">
        <v>2220509</v>
      </c>
      <c r="B1230" s="443" t="s">
        <v>1007</v>
      </c>
      <c r="C1230" s="369">
        <f>VLOOKUP(A1230,'[3]02-1'!$A$1:$G$1271,4,FALSE)</f>
        <v>0</v>
      </c>
      <c r="D1230" s="369"/>
      <c r="E1230" s="444" t="str">
        <f t="shared" si="59"/>
        <v/>
      </c>
      <c r="F1230" s="438" t="str">
        <f t="shared" si="60"/>
        <v>否</v>
      </c>
      <c r="G1230" s="282" t="str">
        <f t="shared" si="61"/>
        <v>项</v>
      </c>
      <c r="H1230" s="149"/>
      <c r="I1230" s="275"/>
    </row>
    <row r="1231" s="147" customFormat="1" ht="36" hidden="1" customHeight="1" spans="1:9">
      <c r="A1231" s="442">
        <v>2220510</v>
      </c>
      <c r="B1231" s="443" t="s">
        <v>1008</v>
      </c>
      <c r="C1231" s="369">
        <f>VLOOKUP(A1231,'[3]02-1'!$A$1:$G$1271,4,FALSE)</f>
        <v>0</v>
      </c>
      <c r="D1231" s="369"/>
      <c r="E1231" s="444" t="str">
        <f t="shared" si="59"/>
        <v/>
      </c>
      <c r="F1231" s="438" t="str">
        <f t="shared" si="60"/>
        <v>否</v>
      </c>
      <c r="G1231" s="282" t="str">
        <f t="shared" si="61"/>
        <v>项</v>
      </c>
      <c r="H1231" s="149"/>
      <c r="I1231" s="275"/>
    </row>
    <row r="1232" s="147" customFormat="1" ht="36" hidden="1" customHeight="1" spans="1:9">
      <c r="A1232" s="454">
        <v>2220511</v>
      </c>
      <c r="B1232" s="443" t="s">
        <v>1009</v>
      </c>
      <c r="C1232" s="369">
        <f>VLOOKUP(A1232,'[3]02-1'!$A$1:$G$1271,4,FALSE)</f>
        <v>0</v>
      </c>
      <c r="D1232" s="369"/>
      <c r="E1232" s="444" t="str">
        <f t="shared" si="59"/>
        <v/>
      </c>
      <c r="F1232" s="438" t="str">
        <f t="shared" si="60"/>
        <v>否</v>
      </c>
      <c r="G1232" s="282" t="str">
        <f t="shared" si="61"/>
        <v>项</v>
      </c>
      <c r="H1232" s="149"/>
      <c r="I1232" s="275"/>
    </row>
    <row r="1233" s="147" customFormat="1" ht="36" hidden="1" customHeight="1" spans="1:9">
      <c r="A1233" s="442">
        <v>2220599</v>
      </c>
      <c r="B1233" s="443" t="s">
        <v>1010</v>
      </c>
      <c r="C1233" s="369">
        <f>VLOOKUP(A1233,'[3]02-1'!$A$1:$G$1271,4,FALSE)</f>
        <v>0</v>
      </c>
      <c r="D1233" s="369"/>
      <c r="E1233" s="444" t="str">
        <f t="shared" si="59"/>
        <v/>
      </c>
      <c r="F1233" s="438" t="str">
        <f t="shared" si="60"/>
        <v>否</v>
      </c>
      <c r="G1233" s="282" t="str">
        <f t="shared" si="61"/>
        <v>项</v>
      </c>
      <c r="H1233" s="149"/>
      <c r="I1233" s="275"/>
    </row>
    <row r="1234" ht="36" customHeight="1" spans="1:8">
      <c r="A1234" s="449">
        <v>224</v>
      </c>
      <c r="B1234" s="208" t="s">
        <v>87</v>
      </c>
      <c r="C1234" s="436">
        <f>SUM(C1235,C1246,C1253,C1261,C1274,C1278,C1282)</f>
        <v>4940</v>
      </c>
      <c r="D1234" s="436">
        <f>SUM(D1235,D1246,D1253,D1261,D1274,D1278,D1282)-1</f>
        <v>4885</v>
      </c>
      <c r="E1234" s="441">
        <f t="shared" si="59"/>
        <v>-0.011</v>
      </c>
      <c r="F1234" s="438" t="str">
        <f t="shared" si="60"/>
        <v>是</v>
      </c>
      <c r="G1234" s="282" t="str">
        <f t="shared" si="61"/>
        <v>类</v>
      </c>
      <c r="H1234" s="282">
        <v>527000</v>
      </c>
    </row>
    <row r="1235" ht="36" customHeight="1" spans="1:8">
      <c r="A1235" s="442">
        <v>22401</v>
      </c>
      <c r="B1235" s="440" t="s">
        <v>1011</v>
      </c>
      <c r="C1235" s="436">
        <f>SUM(C1236:C1245)</f>
        <v>1607</v>
      </c>
      <c r="D1235" s="436">
        <f>SUM(D1236:D1245)</f>
        <v>1599</v>
      </c>
      <c r="E1235" s="441">
        <f t="shared" si="59"/>
        <v>-0.005</v>
      </c>
      <c r="F1235" s="438" t="str">
        <f t="shared" si="60"/>
        <v>是</v>
      </c>
      <c r="G1235" s="282" t="str">
        <f t="shared" si="61"/>
        <v>款</v>
      </c>
      <c r="H1235" s="282"/>
    </row>
    <row r="1236" s="147" customFormat="1" ht="36" customHeight="1" spans="1:9">
      <c r="A1236" s="442">
        <v>2240101</v>
      </c>
      <c r="B1236" s="443" t="s">
        <v>114</v>
      </c>
      <c r="C1236" s="369">
        <f>VLOOKUP(A1236,'[3]02-1'!$A$1:$G$1271,4,FALSE)</f>
        <v>380</v>
      </c>
      <c r="D1236" s="369">
        <v>416</v>
      </c>
      <c r="E1236" s="444">
        <f t="shared" si="59"/>
        <v>0.095</v>
      </c>
      <c r="F1236" s="438" t="str">
        <f t="shared" si="60"/>
        <v>是</v>
      </c>
      <c r="G1236" s="282" t="str">
        <f t="shared" si="61"/>
        <v>项</v>
      </c>
      <c r="H1236" s="149"/>
      <c r="I1236" s="275"/>
    </row>
    <row r="1237" s="147" customFormat="1" ht="36" hidden="1" customHeight="1" spans="1:9">
      <c r="A1237" s="442">
        <v>2240102</v>
      </c>
      <c r="B1237" s="443" t="s">
        <v>115</v>
      </c>
      <c r="C1237" s="369">
        <f>VLOOKUP(A1237,'[3]02-1'!$A$1:$G$1271,4,FALSE)</f>
        <v>0</v>
      </c>
      <c r="D1237" s="369"/>
      <c r="E1237" s="444" t="str">
        <f t="shared" si="59"/>
        <v/>
      </c>
      <c r="F1237" s="438" t="str">
        <f t="shared" si="60"/>
        <v>否</v>
      </c>
      <c r="G1237" s="282" t="str">
        <f t="shared" si="61"/>
        <v>项</v>
      </c>
      <c r="H1237" s="149"/>
      <c r="I1237" s="275"/>
    </row>
    <row r="1238" s="147" customFormat="1" ht="36" hidden="1" customHeight="1" spans="1:9">
      <c r="A1238" s="442">
        <v>2240103</v>
      </c>
      <c r="B1238" s="443" t="s">
        <v>116</v>
      </c>
      <c r="C1238" s="369">
        <f>VLOOKUP(A1238,'[3]02-1'!$A$1:$G$1271,4,FALSE)</f>
        <v>0</v>
      </c>
      <c r="D1238" s="369"/>
      <c r="E1238" s="444" t="str">
        <f t="shared" si="59"/>
        <v/>
      </c>
      <c r="F1238" s="438" t="str">
        <f t="shared" si="60"/>
        <v>否</v>
      </c>
      <c r="G1238" s="282" t="str">
        <f t="shared" si="61"/>
        <v>项</v>
      </c>
      <c r="H1238" s="149"/>
      <c r="I1238" s="275"/>
    </row>
    <row r="1239" s="147" customFormat="1" ht="36" customHeight="1" spans="1:9">
      <c r="A1239" s="442">
        <v>2240104</v>
      </c>
      <c r="B1239" s="443" t="s">
        <v>1012</v>
      </c>
      <c r="C1239" s="369">
        <f>VLOOKUP(A1239,'[3]02-1'!$A$1:$G$1271,4,FALSE)</f>
        <v>201</v>
      </c>
      <c r="D1239" s="369">
        <v>344</v>
      </c>
      <c r="E1239" s="444">
        <f t="shared" si="59"/>
        <v>0.711</v>
      </c>
      <c r="F1239" s="438" t="str">
        <f t="shared" si="60"/>
        <v>是</v>
      </c>
      <c r="G1239" s="282" t="str">
        <f t="shared" si="61"/>
        <v>项</v>
      </c>
      <c r="H1239" s="149"/>
      <c r="I1239" s="275"/>
    </row>
    <row r="1240" s="147" customFormat="1" ht="36" hidden="1" customHeight="1" spans="1:9">
      <c r="A1240" s="442">
        <v>2240105</v>
      </c>
      <c r="B1240" s="443" t="s">
        <v>1013</v>
      </c>
      <c r="C1240" s="369">
        <f>VLOOKUP(A1240,'[3]02-1'!$A$1:$G$1271,4,FALSE)</f>
        <v>0</v>
      </c>
      <c r="D1240" s="369"/>
      <c r="E1240" s="444" t="str">
        <f t="shared" si="59"/>
        <v/>
      </c>
      <c r="F1240" s="438" t="str">
        <f t="shared" si="60"/>
        <v>否</v>
      </c>
      <c r="G1240" s="282" t="str">
        <f t="shared" si="61"/>
        <v>项</v>
      </c>
      <c r="H1240" s="149"/>
      <c r="I1240" s="275"/>
    </row>
    <row r="1241" s="147" customFormat="1" ht="36" customHeight="1" spans="1:9">
      <c r="A1241" s="442">
        <v>2240106</v>
      </c>
      <c r="B1241" s="443" t="s">
        <v>1014</v>
      </c>
      <c r="C1241" s="369">
        <f>VLOOKUP(A1241,'[3]02-1'!$A$1:$G$1271,4,FALSE)</f>
        <v>356</v>
      </c>
      <c r="D1241" s="369">
        <v>253</v>
      </c>
      <c r="E1241" s="444">
        <f t="shared" si="59"/>
        <v>-0.289</v>
      </c>
      <c r="F1241" s="438" t="str">
        <f t="shared" si="60"/>
        <v>是</v>
      </c>
      <c r="G1241" s="282" t="str">
        <f t="shared" si="61"/>
        <v>项</v>
      </c>
      <c r="H1241" s="149"/>
      <c r="I1241" s="275"/>
    </row>
    <row r="1242" s="147" customFormat="1" ht="36" hidden="1" customHeight="1" spans="1:9">
      <c r="A1242" s="442">
        <v>2240108</v>
      </c>
      <c r="B1242" s="443" t="s">
        <v>1015</v>
      </c>
      <c r="C1242" s="369">
        <f>VLOOKUP(A1242,'[3]02-1'!$A$1:$G$1271,4,FALSE)</f>
        <v>0</v>
      </c>
      <c r="D1242" s="369"/>
      <c r="E1242" s="444" t="str">
        <f t="shared" si="59"/>
        <v/>
      </c>
      <c r="F1242" s="438" t="str">
        <f t="shared" si="60"/>
        <v>否</v>
      </c>
      <c r="G1242" s="282" t="str">
        <f t="shared" si="61"/>
        <v>项</v>
      </c>
      <c r="H1242" s="149"/>
      <c r="I1242" s="275"/>
    </row>
    <row r="1243" s="147" customFormat="1" ht="36" customHeight="1" spans="1:9">
      <c r="A1243" s="442">
        <v>2240109</v>
      </c>
      <c r="B1243" s="443" t="s">
        <v>1016</v>
      </c>
      <c r="C1243" s="369">
        <f>VLOOKUP(A1243,'[3]02-1'!$A$1:$G$1271,4,FALSE)</f>
        <v>434</v>
      </c>
      <c r="D1243" s="369">
        <v>409</v>
      </c>
      <c r="E1243" s="444">
        <f t="shared" si="59"/>
        <v>-0.058</v>
      </c>
      <c r="F1243" s="438" t="str">
        <f t="shared" si="60"/>
        <v>是</v>
      </c>
      <c r="G1243" s="282" t="str">
        <f t="shared" si="61"/>
        <v>项</v>
      </c>
      <c r="H1243" s="149"/>
      <c r="I1243" s="275"/>
    </row>
    <row r="1244" s="147" customFormat="1" ht="36" customHeight="1" spans="1:9">
      <c r="A1244" s="442">
        <v>2240150</v>
      </c>
      <c r="B1244" s="443" t="s">
        <v>123</v>
      </c>
      <c r="C1244" s="369">
        <f>VLOOKUP(A1244,'[3]02-1'!$A$1:$G$1271,4,FALSE)</f>
        <v>236</v>
      </c>
      <c r="D1244" s="369">
        <v>177</v>
      </c>
      <c r="E1244" s="444">
        <f t="shared" si="59"/>
        <v>-0.25</v>
      </c>
      <c r="F1244" s="438" t="str">
        <f t="shared" si="60"/>
        <v>是</v>
      </c>
      <c r="G1244" s="282" t="str">
        <f t="shared" si="61"/>
        <v>项</v>
      </c>
      <c r="H1244" s="149"/>
      <c r="I1244" s="275"/>
    </row>
    <row r="1245" s="147" customFormat="1" ht="36" hidden="1" customHeight="1" spans="1:9">
      <c r="A1245" s="442">
        <v>2240199</v>
      </c>
      <c r="B1245" s="443" t="s">
        <v>1017</v>
      </c>
      <c r="C1245" s="369">
        <f>VLOOKUP(A1245,'[3]02-1'!$A$1:$G$1271,4,FALSE)</f>
        <v>0</v>
      </c>
      <c r="D1245" s="369"/>
      <c r="E1245" s="444" t="str">
        <f t="shared" si="59"/>
        <v/>
      </c>
      <c r="F1245" s="438" t="str">
        <f t="shared" si="60"/>
        <v>否</v>
      </c>
      <c r="G1245" s="282" t="str">
        <f t="shared" si="61"/>
        <v>项</v>
      </c>
      <c r="H1245" s="149"/>
      <c r="I1245" s="275"/>
    </row>
    <row r="1246" ht="36" customHeight="1" spans="1:8">
      <c r="A1246" s="442">
        <v>22402</v>
      </c>
      <c r="B1246" s="440" t="s">
        <v>1018</v>
      </c>
      <c r="C1246" s="436">
        <f>SUM(C1247:C1252)</f>
        <v>2246</v>
      </c>
      <c r="D1246" s="436">
        <f>SUM(D1247:D1252)</f>
        <v>2804</v>
      </c>
      <c r="E1246" s="441">
        <f t="shared" si="59"/>
        <v>0.248</v>
      </c>
      <c r="F1246" s="438" t="str">
        <f t="shared" si="60"/>
        <v>是</v>
      </c>
      <c r="G1246" s="282" t="str">
        <f t="shared" si="61"/>
        <v>款</v>
      </c>
      <c r="H1246" s="282"/>
    </row>
    <row r="1247" s="147" customFormat="1" ht="36" customHeight="1" spans="1:9">
      <c r="A1247" s="442">
        <v>2240201</v>
      </c>
      <c r="B1247" s="443" t="s">
        <v>114</v>
      </c>
      <c r="C1247" s="369">
        <f>VLOOKUP(A1247,'[3]02-1'!$A$1:$G$1271,4,FALSE)</f>
        <v>2134</v>
      </c>
      <c r="D1247" s="369">
        <v>2770</v>
      </c>
      <c r="E1247" s="444">
        <f t="shared" si="59"/>
        <v>0.298</v>
      </c>
      <c r="F1247" s="438" t="str">
        <f t="shared" si="60"/>
        <v>是</v>
      </c>
      <c r="G1247" s="282" t="str">
        <f t="shared" si="61"/>
        <v>项</v>
      </c>
      <c r="H1247" s="149"/>
      <c r="I1247" s="275"/>
    </row>
    <row r="1248" s="147" customFormat="1" ht="36" hidden="1" customHeight="1" spans="1:9">
      <c r="A1248" s="442">
        <v>2240202</v>
      </c>
      <c r="B1248" s="443" t="s">
        <v>115</v>
      </c>
      <c r="C1248" s="369">
        <f>VLOOKUP(A1248,'[3]02-1'!$A$1:$G$1271,4,FALSE)</f>
        <v>0</v>
      </c>
      <c r="D1248" s="369"/>
      <c r="E1248" s="444" t="str">
        <f t="shared" si="59"/>
        <v/>
      </c>
      <c r="F1248" s="438" t="str">
        <f t="shared" si="60"/>
        <v>否</v>
      </c>
      <c r="G1248" s="282" t="str">
        <f t="shared" si="61"/>
        <v>项</v>
      </c>
      <c r="H1248" s="149"/>
      <c r="I1248" s="275"/>
    </row>
    <row r="1249" s="147" customFormat="1" ht="36" hidden="1" customHeight="1" spans="1:9">
      <c r="A1249" s="442">
        <v>2240203</v>
      </c>
      <c r="B1249" s="443" t="s">
        <v>116</v>
      </c>
      <c r="C1249" s="369">
        <f>VLOOKUP(A1249,'[3]02-1'!$A$1:$G$1271,4,FALSE)</f>
        <v>0</v>
      </c>
      <c r="D1249" s="369"/>
      <c r="E1249" s="444" t="str">
        <f t="shared" si="59"/>
        <v/>
      </c>
      <c r="F1249" s="438" t="str">
        <f t="shared" si="60"/>
        <v>否</v>
      </c>
      <c r="G1249" s="282" t="str">
        <f t="shared" si="61"/>
        <v>项</v>
      </c>
      <c r="H1249" s="149"/>
      <c r="I1249" s="275"/>
    </row>
    <row r="1250" s="147" customFormat="1" ht="36" customHeight="1" spans="1:9">
      <c r="A1250" s="442">
        <v>2240204</v>
      </c>
      <c r="B1250" s="443" t="s">
        <v>1019</v>
      </c>
      <c r="C1250" s="369">
        <f>VLOOKUP(A1250,'[3]02-1'!$A$1:$G$1271,4,FALSE)</f>
        <v>112</v>
      </c>
      <c r="D1250" s="369">
        <v>34</v>
      </c>
      <c r="E1250" s="444">
        <f t="shared" si="59"/>
        <v>-0.696</v>
      </c>
      <c r="F1250" s="438" t="str">
        <f t="shared" si="60"/>
        <v>是</v>
      </c>
      <c r="G1250" s="282" t="str">
        <f t="shared" si="61"/>
        <v>项</v>
      </c>
      <c r="H1250" s="149"/>
      <c r="I1250" s="275"/>
    </row>
    <row r="1251" s="147" customFormat="1" ht="36" hidden="1" customHeight="1" spans="1:9">
      <c r="A1251" s="439">
        <v>2240250</v>
      </c>
      <c r="B1251" s="443" t="s">
        <v>123</v>
      </c>
      <c r="C1251" s="369">
        <f>VLOOKUP(A1251,'[3]02-1'!$A$1:$G$1271,4,FALSE)</f>
        <v>0</v>
      </c>
      <c r="D1251" s="369"/>
      <c r="E1251" s="444" t="str">
        <f t="shared" si="59"/>
        <v/>
      </c>
      <c r="F1251" s="438" t="str">
        <f t="shared" si="60"/>
        <v>否</v>
      </c>
      <c r="G1251" s="282" t="str">
        <f t="shared" si="61"/>
        <v>项</v>
      </c>
      <c r="H1251" s="149"/>
      <c r="I1251" s="275"/>
    </row>
    <row r="1252" s="147" customFormat="1" ht="36" hidden="1" customHeight="1" spans="1:9">
      <c r="A1252" s="442">
        <v>2240299</v>
      </c>
      <c r="B1252" s="443" t="s">
        <v>1020</v>
      </c>
      <c r="C1252" s="369">
        <f>VLOOKUP(A1252,'[3]02-1'!$A$1:$G$1271,4,FALSE)</f>
        <v>0</v>
      </c>
      <c r="D1252" s="369"/>
      <c r="E1252" s="444" t="str">
        <f t="shared" si="59"/>
        <v/>
      </c>
      <c r="F1252" s="438" t="str">
        <f t="shared" si="60"/>
        <v>否</v>
      </c>
      <c r="G1252" s="282" t="str">
        <f t="shared" si="61"/>
        <v>项</v>
      </c>
      <c r="H1252" s="149"/>
      <c r="I1252" s="275"/>
    </row>
    <row r="1253" ht="36" hidden="1" customHeight="1" spans="1:8">
      <c r="A1253" s="442">
        <v>22404</v>
      </c>
      <c r="B1253" s="440" t="s">
        <v>1021</v>
      </c>
      <c r="C1253" s="448">
        <f>SUM(C1254:C1260)</f>
        <v>0</v>
      </c>
      <c r="D1253" s="448">
        <f>SUM(D1254:D1260)</f>
        <v>0</v>
      </c>
      <c r="E1253" s="444" t="str">
        <f t="shared" si="59"/>
        <v/>
      </c>
      <c r="F1253" s="438" t="str">
        <f t="shared" si="60"/>
        <v>否</v>
      </c>
      <c r="G1253" s="282" t="str">
        <f t="shared" si="61"/>
        <v>款</v>
      </c>
      <c r="H1253" s="282"/>
    </row>
    <row r="1254" s="147" customFormat="1" ht="36" hidden="1" customHeight="1" spans="1:9">
      <c r="A1254" s="442">
        <v>2240401</v>
      </c>
      <c r="B1254" s="443" t="s">
        <v>114</v>
      </c>
      <c r="C1254" s="369">
        <f>VLOOKUP(A1254,'[3]02-1'!$A$1:$G$1271,4,FALSE)</f>
        <v>0</v>
      </c>
      <c r="D1254" s="369"/>
      <c r="E1254" s="444" t="str">
        <f t="shared" si="59"/>
        <v/>
      </c>
      <c r="F1254" s="438" t="str">
        <f t="shared" si="60"/>
        <v>否</v>
      </c>
      <c r="G1254" s="282" t="str">
        <f t="shared" si="61"/>
        <v>项</v>
      </c>
      <c r="H1254" s="149"/>
      <c r="I1254" s="275"/>
    </row>
    <row r="1255" s="147" customFormat="1" ht="36" hidden="1" customHeight="1" spans="1:9">
      <c r="A1255" s="442">
        <v>2240402</v>
      </c>
      <c r="B1255" s="443" t="s">
        <v>115</v>
      </c>
      <c r="C1255" s="369">
        <f>VLOOKUP(A1255,'[3]02-1'!$A$1:$G$1271,4,FALSE)</f>
        <v>0</v>
      </c>
      <c r="D1255" s="369"/>
      <c r="E1255" s="444" t="str">
        <f t="shared" si="59"/>
        <v/>
      </c>
      <c r="F1255" s="438" t="str">
        <f t="shared" si="60"/>
        <v>否</v>
      </c>
      <c r="G1255" s="282" t="str">
        <f t="shared" si="61"/>
        <v>项</v>
      </c>
      <c r="H1255" s="149"/>
      <c r="I1255" s="275"/>
    </row>
    <row r="1256" s="147" customFormat="1" ht="36" hidden="1" customHeight="1" spans="1:9">
      <c r="A1256" s="442">
        <v>2240403</v>
      </c>
      <c r="B1256" s="443" t="s">
        <v>116</v>
      </c>
      <c r="C1256" s="369">
        <f>VLOOKUP(A1256,'[3]02-1'!$A$1:$G$1271,4,FALSE)</f>
        <v>0</v>
      </c>
      <c r="D1256" s="369"/>
      <c r="E1256" s="444" t="str">
        <f t="shared" si="59"/>
        <v/>
      </c>
      <c r="F1256" s="438" t="str">
        <f t="shared" si="60"/>
        <v>否</v>
      </c>
      <c r="G1256" s="282" t="str">
        <f t="shared" si="61"/>
        <v>项</v>
      </c>
      <c r="H1256" s="149"/>
      <c r="I1256" s="275"/>
    </row>
    <row r="1257" s="147" customFormat="1" ht="36" hidden="1" customHeight="1" spans="1:9">
      <c r="A1257" s="442">
        <v>2240404</v>
      </c>
      <c r="B1257" s="443" t="s">
        <v>1022</v>
      </c>
      <c r="C1257" s="369">
        <f>VLOOKUP(A1257,'[3]02-1'!$A$1:$G$1271,4,FALSE)</f>
        <v>0</v>
      </c>
      <c r="D1257" s="369"/>
      <c r="E1257" s="444" t="str">
        <f t="shared" si="59"/>
        <v/>
      </c>
      <c r="F1257" s="438" t="str">
        <f t="shared" si="60"/>
        <v>否</v>
      </c>
      <c r="G1257" s="282" t="str">
        <f t="shared" si="61"/>
        <v>项</v>
      </c>
      <c r="H1257" s="149"/>
      <c r="I1257" s="275"/>
    </row>
    <row r="1258" s="147" customFormat="1" ht="36" hidden="1" customHeight="1" spans="1:9">
      <c r="A1258" s="442">
        <v>2240405</v>
      </c>
      <c r="B1258" s="443" t="s">
        <v>1023</v>
      </c>
      <c r="C1258" s="369">
        <f>VLOOKUP(A1258,'[3]02-1'!$A$1:$G$1271,4,FALSE)</f>
        <v>0</v>
      </c>
      <c r="D1258" s="369"/>
      <c r="E1258" s="444" t="str">
        <f t="shared" si="59"/>
        <v/>
      </c>
      <c r="F1258" s="438" t="str">
        <f t="shared" si="60"/>
        <v>否</v>
      </c>
      <c r="G1258" s="282" t="str">
        <f t="shared" si="61"/>
        <v>项</v>
      </c>
      <c r="H1258" s="149"/>
      <c r="I1258" s="275"/>
    </row>
    <row r="1259" s="147" customFormat="1" ht="36" hidden="1" customHeight="1" spans="1:9">
      <c r="A1259" s="442">
        <v>2240450</v>
      </c>
      <c r="B1259" s="443" t="s">
        <v>123</v>
      </c>
      <c r="C1259" s="369">
        <f>VLOOKUP(A1259,'[3]02-1'!$A$1:$G$1271,4,FALSE)</f>
        <v>0</v>
      </c>
      <c r="D1259" s="369"/>
      <c r="E1259" s="444" t="str">
        <f t="shared" si="59"/>
        <v/>
      </c>
      <c r="F1259" s="438" t="str">
        <f t="shared" si="60"/>
        <v>否</v>
      </c>
      <c r="G1259" s="282" t="str">
        <f t="shared" si="61"/>
        <v>项</v>
      </c>
      <c r="H1259" s="149"/>
      <c r="I1259" s="275"/>
    </row>
    <row r="1260" s="147" customFormat="1" ht="36" hidden="1" customHeight="1" spans="1:9">
      <c r="A1260" s="442">
        <v>2240499</v>
      </c>
      <c r="B1260" s="443" t="s">
        <v>1024</v>
      </c>
      <c r="C1260" s="369">
        <f>VLOOKUP(A1260,'[3]02-1'!$A$1:$G$1271,4,FALSE)</f>
        <v>0</v>
      </c>
      <c r="D1260" s="369"/>
      <c r="E1260" s="444" t="str">
        <f t="shared" si="59"/>
        <v/>
      </c>
      <c r="F1260" s="438" t="str">
        <f t="shared" si="60"/>
        <v>否</v>
      </c>
      <c r="G1260" s="282" t="str">
        <f t="shared" si="61"/>
        <v>项</v>
      </c>
      <c r="H1260" s="149"/>
      <c r="I1260" s="275"/>
    </row>
    <row r="1261" ht="36" customHeight="1" spans="1:8">
      <c r="A1261" s="442">
        <v>22405</v>
      </c>
      <c r="B1261" s="440" t="s">
        <v>1025</v>
      </c>
      <c r="C1261" s="436">
        <f>SUM(C1262:C1273)</f>
        <v>89</v>
      </c>
      <c r="D1261" s="436">
        <f>SUM(D1262:D1273)-1</f>
        <v>122</v>
      </c>
      <c r="E1261" s="441">
        <f t="shared" si="59"/>
        <v>0.371</v>
      </c>
      <c r="F1261" s="438" t="str">
        <f t="shared" si="60"/>
        <v>是</v>
      </c>
      <c r="G1261" s="282" t="str">
        <f t="shared" si="61"/>
        <v>款</v>
      </c>
      <c r="H1261" s="282"/>
    </row>
    <row r="1262" s="147" customFormat="1" ht="36" hidden="1" customHeight="1" spans="1:9">
      <c r="A1262" s="442">
        <v>2240501</v>
      </c>
      <c r="B1262" s="443" t="s">
        <v>114</v>
      </c>
      <c r="C1262" s="369">
        <f>VLOOKUP(A1262,'[3]02-1'!$A$1:$G$1271,4,FALSE)</f>
        <v>0</v>
      </c>
      <c r="D1262" s="369"/>
      <c r="E1262" s="444" t="str">
        <f t="shared" si="59"/>
        <v/>
      </c>
      <c r="F1262" s="438" t="str">
        <f t="shared" si="60"/>
        <v>否</v>
      </c>
      <c r="G1262" s="282" t="str">
        <f t="shared" si="61"/>
        <v>项</v>
      </c>
      <c r="H1262" s="149"/>
      <c r="I1262" s="275"/>
    </row>
    <row r="1263" s="147" customFormat="1" ht="36" hidden="1" customHeight="1" spans="1:9">
      <c r="A1263" s="442">
        <v>2240502</v>
      </c>
      <c r="B1263" s="443" t="s">
        <v>115</v>
      </c>
      <c r="C1263" s="369">
        <f>VLOOKUP(A1263,'[3]02-1'!$A$1:$G$1271,4,FALSE)</f>
        <v>0</v>
      </c>
      <c r="D1263" s="369"/>
      <c r="E1263" s="444" t="str">
        <f t="shared" si="59"/>
        <v/>
      </c>
      <c r="F1263" s="438" t="str">
        <f t="shared" si="60"/>
        <v>否</v>
      </c>
      <c r="G1263" s="282" t="str">
        <f t="shared" si="61"/>
        <v>项</v>
      </c>
      <c r="H1263" s="149"/>
      <c r="I1263" s="275"/>
    </row>
    <row r="1264" s="147" customFormat="1" ht="36" hidden="1" customHeight="1" spans="1:9">
      <c r="A1264" s="442">
        <v>2240503</v>
      </c>
      <c r="B1264" s="443" t="s">
        <v>116</v>
      </c>
      <c r="C1264" s="369">
        <f>VLOOKUP(A1264,'[3]02-1'!$A$1:$G$1271,4,FALSE)</f>
        <v>0</v>
      </c>
      <c r="D1264" s="369"/>
      <c r="E1264" s="444" t="str">
        <f t="shared" si="59"/>
        <v/>
      </c>
      <c r="F1264" s="438" t="str">
        <f t="shared" si="60"/>
        <v>否</v>
      </c>
      <c r="G1264" s="282" t="str">
        <f t="shared" si="61"/>
        <v>项</v>
      </c>
      <c r="H1264" s="149"/>
      <c r="I1264" s="275"/>
    </row>
    <row r="1265" s="147" customFormat="1" ht="36" customHeight="1" spans="1:9">
      <c r="A1265" s="442">
        <v>2240504</v>
      </c>
      <c r="B1265" s="443" t="s">
        <v>1026</v>
      </c>
      <c r="C1265" s="369">
        <f>VLOOKUP(A1265,'[3]02-1'!$A$1:$G$1271,4,FALSE)</f>
        <v>23</v>
      </c>
      <c r="D1265" s="369">
        <v>21</v>
      </c>
      <c r="E1265" s="444">
        <f t="shared" si="59"/>
        <v>-0.087</v>
      </c>
      <c r="F1265" s="438" t="str">
        <f t="shared" si="60"/>
        <v>是</v>
      </c>
      <c r="G1265" s="282" t="str">
        <f t="shared" si="61"/>
        <v>项</v>
      </c>
      <c r="H1265" s="149"/>
      <c r="I1265" s="275"/>
    </row>
    <row r="1266" s="147" customFormat="1" ht="36" customHeight="1" spans="1:9">
      <c r="A1266" s="442">
        <v>2240505</v>
      </c>
      <c r="B1266" s="443" t="s">
        <v>1027</v>
      </c>
      <c r="C1266" s="369">
        <f>VLOOKUP(A1266,'[3]02-1'!$A$1:$G$1271,4,FALSE)</f>
        <v>2</v>
      </c>
      <c r="D1266" s="369">
        <v>15</v>
      </c>
      <c r="E1266" s="444">
        <f t="shared" si="59"/>
        <v>6.5</v>
      </c>
      <c r="F1266" s="438" t="str">
        <f t="shared" si="60"/>
        <v>是</v>
      </c>
      <c r="G1266" s="282" t="str">
        <f t="shared" si="61"/>
        <v>项</v>
      </c>
      <c r="H1266" s="149"/>
      <c r="I1266" s="275"/>
    </row>
    <row r="1267" s="147" customFormat="1" ht="36" customHeight="1" spans="1:9">
      <c r="A1267" s="442">
        <v>2240506</v>
      </c>
      <c r="B1267" s="443" t="s">
        <v>1028</v>
      </c>
      <c r="C1267" s="369">
        <f>VLOOKUP(A1267,'[3]02-1'!$A$1:$G$1271,4,FALSE)</f>
        <v>2</v>
      </c>
      <c r="D1267" s="369">
        <v>3</v>
      </c>
      <c r="E1267" s="444">
        <f t="shared" si="59"/>
        <v>0.5</v>
      </c>
      <c r="F1267" s="438" t="str">
        <f t="shared" si="60"/>
        <v>是</v>
      </c>
      <c r="G1267" s="282" t="str">
        <f t="shared" si="61"/>
        <v>项</v>
      </c>
      <c r="H1267" s="149"/>
      <c r="I1267" s="275"/>
    </row>
    <row r="1268" s="147" customFormat="1" ht="36" customHeight="1" spans="1:9">
      <c r="A1268" s="442">
        <v>2240507</v>
      </c>
      <c r="B1268" s="443" t="s">
        <v>1029</v>
      </c>
      <c r="C1268" s="369">
        <f>VLOOKUP(A1268,'[3]02-1'!$A$1:$G$1271,4,FALSE)</f>
        <v>1</v>
      </c>
      <c r="D1268" s="369">
        <v>12</v>
      </c>
      <c r="E1268" s="444">
        <f t="shared" si="59"/>
        <v>11</v>
      </c>
      <c r="F1268" s="438" t="str">
        <f t="shared" si="60"/>
        <v>是</v>
      </c>
      <c r="G1268" s="282" t="str">
        <f t="shared" si="61"/>
        <v>项</v>
      </c>
      <c r="H1268" s="149"/>
      <c r="I1268" s="275"/>
    </row>
    <row r="1269" s="147" customFormat="1" ht="36" hidden="1" customHeight="1" spans="1:9">
      <c r="A1269" s="442">
        <v>2240508</v>
      </c>
      <c r="B1269" s="443" t="s">
        <v>1030</v>
      </c>
      <c r="C1269" s="369">
        <f>VLOOKUP(A1269,'[3]02-1'!$A$1:$G$1271,4,FALSE)</f>
        <v>0</v>
      </c>
      <c r="D1269" s="369"/>
      <c r="E1269" s="444" t="str">
        <f t="shared" si="59"/>
        <v/>
      </c>
      <c r="F1269" s="438" t="str">
        <f t="shared" si="60"/>
        <v>否</v>
      </c>
      <c r="G1269" s="282" t="str">
        <f t="shared" si="61"/>
        <v>项</v>
      </c>
      <c r="H1269" s="149"/>
      <c r="I1269" s="275"/>
    </row>
    <row r="1270" s="147" customFormat="1" ht="36" customHeight="1" spans="1:9">
      <c r="A1270" s="442">
        <v>2240509</v>
      </c>
      <c r="B1270" s="443" t="s">
        <v>1031</v>
      </c>
      <c r="C1270" s="369">
        <f>VLOOKUP(A1270,'[3]02-1'!$A$1:$G$1271,4,FALSE)</f>
        <v>1</v>
      </c>
      <c r="D1270" s="369">
        <v>1</v>
      </c>
      <c r="E1270" s="444">
        <f t="shared" si="59"/>
        <v>0</v>
      </c>
      <c r="F1270" s="438" t="str">
        <f t="shared" si="60"/>
        <v>是</v>
      </c>
      <c r="G1270" s="282" t="str">
        <f t="shared" si="61"/>
        <v>项</v>
      </c>
      <c r="H1270" s="149"/>
      <c r="I1270" s="275"/>
    </row>
    <row r="1271" s="147" customFormat="1" ht="36" hidden="1" customHeight="1" spans="1:9">
      <c r="A1271" s="442">
        <v>2240510</v>
      </c>
      <c r="B1271" s="443" t="s">
        <v>1032</v>
      </c>
      <c r="C1271" s="369">
        <f>VLOOKUP(A1271,'[3]02-1'!$A$1:$G$1271,4,FALSE)</f>
        <v>0</v>
      </c>
      <c r="D1271" s="369"/>
      <c r="E1271" s="444" t="str">
        <f t="shared" si="59"/>
        <v/>
      </c>
      <c r="F1271" s="438" t="str">
        <f t="shared" si="60"/>
        <v>否</v>
      </c>
      <c r="G1271" s="282" t="str">
        <f t="shared" si="61"/>
        <v>项</v>
      </c>
      <c r="H1271" s="149"/>
      <c r="I1271" s="275"/>
    </row>
    <row r="1272" s="147" customFormat="1" ht="36" customHeight="1" spans="1:9">
      <c r="A1272" s="442">
        <v>2240550</v>
      </c>
      <c r="B1272" s="443" t="s">
        <v>1033</v>
      </c>
      <c r="C1272" s="369">
        <f>VLOOKUP(A1272,'[3]02-1'!$A$1:$G$1271,4,FALSE)</f>
        <v>60</v>
      </c>
      <c r="D1272" s="369">
        <v>71</v>
      </c>
      <c r="E1272" s="444">
        <f t="shared" si="59"/>
        <v>0.183</v>
      </c>
      <c r="F1272" s="438" t="str">
        <f t="shared" si="60"/>
        <v>是</v>
      </c>
      <c r="G1272" s="282" t="str">
        <f t="shared" si="61"/>
        <v>项</v>
      </c>
      <c r="H1272" s="149"/>
      <c r="I1272" s="275"/>
    </row>
    <row r="1273" s="147" customFormat="1" ht="36" hidden="1" customHeight="1" spans="1:9">
      <c r="A1273" s="442">
        <v>2240599</v>
      </c>
      <c r="B1273" s="443" t="s">
        <v>1034</v>
      </c>
      <c r="C1273" s="369">
        <f>VLOOKUP(A1273,'[3]02-1'!$A$1:$G$1271,4,FALSE)</f>
        <v>0</v>
      </c>
      <c r="D1273" s="369"/>
      <c r="E1273" s="444" t="str">
        <f t="shared" si="59"/>
        <v/>
      </c>
      <c r="F1273" s="438" t="str">
        <f t="shared" si="60"/>
        <v>否</v>
      </c>
      <c r="G1273" s="282" t="str">
        <f t="shared" si="61"/>
        <v>项</v>
      </c>
      <c r="H1273" s="149"/>
      <c r="I1273" s="275"/>
    </row>
    <row r="1274" ht="36" customHeight="1" spans="1:8">
      <c r="A1274" s="442">
        <v>22406</v>
      </c>
      <c r="B1274" s="440" t="s">
        <v>1035</v>
      </c>
      <c r="C1274" s="436">
        <f>SUM(C1275:C1277)</f>
        <v>932</v>
      </c>
      <c r="D1274" s="436">
        <f>SUM(D1275:D1277)</f>
        <v>351</v>
      </c>
      <c r="E1274" s="441">
        <f t="shared" si="59"/>
        <v>-0.623</v>
      </c>
      <c r="F1274" s="438" t="str">
        <f t="shared" si="60"/>
        <v>是</v>
      </c>
      <c r="G1274" s="282" t="str">
        <f t="shared" si="61"/>
        <v>款</v>
      </c>
      <c r="H1274" s="282"/>
    </row>
    <row r="1275" s="147" customFormat="1" ht="36" hidden="1" customHeight="1" spans="1:9">
      <c r="A1275" s="442">
        <v>2240601</v>
      </c>
      <c r="B1275" s="443" t="s">
        <v>1036</v>
      </c>
      <c r="C1275" s="369">
        <f>VLOOKUP(A1275,'[3]02-1'!$A$1:$G$1271,4,FALSE)</f>
        <v>0</v>
      </c>
      <c r="D1275" s="369"/>
      <c r="E1275" s="444" t="str">
        <f t="shared" si="59"/>
        <v/>
      </c>
      <c r="F1275" s="438" t="str">
        <f t="shared" si="60"/>
        <v>否</v>
      </c>
      <c r="G1275" s="282" t="str">
        <f t="shared" si="61"/>
        <v>项</v>
      </c>
      <c r="H1275" s="149"/>
      <c r="I1275" s="275"/>
    </row>
    <row r="1276" s="147" customFormat="1" ht="36" customHeight="1" spans="1:9">
      <c r="A1276" s="442">
        <v>2240602</v>
      </c>
      <c r="B1276" s="443" t="s">
        <v>1037</v>
      </c>
      <c r="C1276" s="369">
        <f>VLOOKUP(A1276,'[3]02-1'!$A$1:$G$1271,4,FALSE)</f>
        <v>932</v>
      </c>
      <c r="D1276" s="369">
        <v>351</v>
      </c>
      <c r="E1276" s="444">
        <f t="shared" si="59"/>
        <v>-0.623</v>
      </c>
      <c r="F1276" s="438" t="str">
        <f t="shared" si="60"/>
        <v>是</v>
      </c>
      <c r="G1276" s="282" t="str">
        <f t="shared" si="61"/>
        <v>项</v>
      </c>
      <c r="H1276" s="149"/>
      <c r="I1276" s="275"/>
    </row>
    <row r="1277" s="147" customFormat="1" ht="36" hidden="1" customHeight="1" spans="1:9">
      <c r="A1277" s="442">
        <v>2240699</v>
      </c>
      <c r="B1277" s="443" t="s">
        <v>1038</v>
      </c>
      <c r="C1277" s="369">
        <f>VLOOKUP(A1277,'[3]02-1'!$A$1:$G$1271,4,FALSE)</f>
        <v>0</v>
      </c>
      <c r="D1277" s="369"/>
      <c r="E1277" s="444" t="str">
        <f t="shared" si="59"/>
        <v/>
      </c>
      <c r="F1277" s="438" t="str">
        <f t="shared" si="60"/>
        <v>否</v>
      </c>
      <c r="G1277" s="282" t="str">
        <f t="shared" si="61"/>
        <v>项</v>
      </c>
      <c r="H1277" s="149"/>
      <c r="I1277" s="275"/>
    </row>
    <row r="1278" ht="36" customHeight="1" spans="1:8">
      <c r="A1278" s="442">
        <v>22407</v>
      </c>
      <c r="B1278" s="440" t="s">
        <v>1039</v>
      </c>
      <c r="C1278" s="436">
        <f>SUM(C1279:C1281)</f>
        <v>66</v>
      </c>
      <c r="D1278" s="436">
        <f>SUM(D1279:D1281)</f>
        <v>10</v>
      </c>
      <c r="E1278" s="441">
        <f t="shared" si="59"/>
        <v>-0.848</v>
      </c>
      <c r="F1278" s="438" t="str">
        <f t="shared" si="60"/>
        <v>是</v>
      </c>
      <c r="G1278" s="282" t="str">
        <f t="shared" si="61"/>
        <v>款</v>
      </c>
      <c r="H1278" s="282"/>
    </row>
    <row r="1279" s="147" customFormat="1" ht="36" customHeight="1" spans="1:9">
      <c r="A1279" s="442">
        <v>2240703</v>
      </c>
      <c r="B1279" s="443" t="s">
        <v>1040</v>
      </c>
      <c r="C1279" s="369">
        <f>VLOOKUP(A1279,'[3]02-1'!$A$1:$G$1271,4,FALSE)</f>
        <v>66</v>
      </c>
      <c r="D1279" s="369">
        <v>10</v>
      </c>
      <c r="E1279" s="444">
        <f t="shared" si="59"/>
        <v>-0.848</v>
      </c>
      <c r="F1279" s="438" t="str">
        <f t="shared" si="60"/>
        <v>是</v>
      </c>
      <c r="G1279" s="282" t="str">
        <f t="shared" si="61"/>
        <v>项</v>
      </c>
      <c r="H1279" s="149"/>
      <c r="I1279" s="275"/>
    </row>
    <row r="1280" s="147" customFormat="1" ht="36" hidden="1" customHeight="1" spans="1:9">
      <c r="A1280" s="442">
        <v>2240704</v>
      </c>
      <c r="B1280" s="443" t="s">
        <v>1041</v>
      </c>
      <c r="C1280" s="369">
        <f>VLOOKUP(A1280,'[3]02-1'!$A$1:$G$1271,4,FALSE)</f>
        <v>0</v>
      </c>
      <c r="D1280" s="369"/>
      <c r="E1280" s="444" t="str">
        <f t="shared" si="59"/>
        <v/>
      </c>
      <c r="F1280" s="438" t="str">
        <f t="shared" si="60"/>
        <v>否</v>
      </c>
      <c r="G1280" s="282" t="str">
        <f t="shared" si="61"/>
        <v>项</v>
      </c>
      <c r="H1280" s="149"/>
      <c r="I1280" s="275"/>
    </row>
    <row r="1281" s="147" customFormat="1" ht="36" hidden="1" customHeight="1" spans="1:9">
      <c r="A1281" s="442">
        <v>2240799</v>
      </c>
      <c r="B1281" s="443" t="s">
        <v>1042</v>
      </c>
      <c r="C1281" s="369">
        <f>VLOOKUP(A1281,'[3]02-1'!$A$1:$G$1271,4,FALSE)</f>
        <v>0</v>
      </c>
      <c r="D1281" s="369"/>
      <c r="E1281" s="444" t="str">
        <f t="shared" si="59"/>
        <v/>
      </c>
      <c r="F1281" s="438" t="str">
        <f t="shared" si="60"/>
        <v>否</v>
      </c>
      <c r="G1281" s="282" t="str">
        <f t="shared" si="61"/>
        <v>项</v>
      </c>
      <c r="H1281" s="149"/>
      <c r="I1281" s="275"/>
    </row>
    <row r="1282" ht="36" hidden="1" customHeight="1" spans="1:8">
      <c r="A1282" s="442">
        <v>22499</v>
      </c>
      <c r="B1282" s="440" t="s">
        <v>1043</v>
      </c>
      <c r="C1282" s="436">
        <f>C1283</f>
        <v>0</v>
      </c>
      <c r="D1282" s="436">
        <f>D1283</f>
        <v>0</v>
      </c>
      <c r="E1282" s="441" t="str">
        <f t="shared" si="59"/>
        <v/>
      </c>
      <c r="F1282" s="438" t="str">
        <f t="shared" si="60"/>
        <v>否</v>
      </c>
      <c r="G1282" s="282" t="str">
        <f t="shared" si="61"/>
        <v>款</v>
      </c>
      <c r="H1282" s="282"/>
    </row>
    <row r="1283" s="147" customFormat="1" ht="36" hidden="1" customHeight="1" spans="1:9">
      <c r="A1283" s="450">
        <v>2249999</v>
      </c>
      <c r="B1283" s="443" t="s">
        <v>1043</v>
      </c>
      <c r="C1283" s="369">
        <f>VLOOKUP(A1283,'[3]02-1'!$A$1:$G$1271,4,FALSE)</f>
        <v>0</v>
      </c>
      <c r="D1283" s="369"/>
      <c r="E1283" s="444" t="str">
        <f t="shared" si="59"/>
        <v/>
      </c>
      <c r="F1283" s="438" t="str">
        <f t="shared" si="60"/>
        <v>否</v>
      </c>
      <c r="G1283" s="282" t="str">
        <f t="shared" si="61"/>
        <v>项</v>
      </c>
      <c r="H1283" s="149">
        <f>SUM(H1253:H1282)</f>
        <v>0</v>
      </c>
      <c r="I1283" s="275"/>
    </row>
    <row r="1284" ht="36" customHeight="1" spans="1:8">
      <c r="A1284" s="449">
        <v>227</v>
      </c>
      <c r="B1284" s="208" t="s">
        <v>89</v>
      </c>
      <c r="C1284" s="363">
        <v>3700</v>
      </c>
      <c r="D1284" s="363">
        <v>3500</v>
      </c>
      <c r="E1284" s="441">
        <f t="shared" ref="E1284:E1298" si="62">IFERROR(D1284/C1284-1,"")</f>
        <v>-0.054</v>
      </c>
      <c r="F1284" s="438" t="str">
        <f t="shared" ref="F1284:F1298" si="63">IF(LEN(A1284)=3,"是",IF(B1284&lt;&gt;"",IF(SUM(C1284:D1284)&lt;&gt;0,"是","否"),"是"))</f>
        <v>是</v>
      </c>
      <c r="G1284" s="282" t="str">
        <f t="shared" ref="G1284:G1296" si="64">IF(LEN(A1284)=3,"类",IF(LEN(A1284)=5,"款","项"))</f>
        <v>类</v>
      </c>
      <c r="H1284" s="282"/>
    </row>
    <row r="1285" ht="36" customHeight="1" spans="1:8">
      <c r="A1285" s="449">
        <v>232</v>
      </c>
      <c r="B1285" s="208" t="s">
        <v>91</v>
      </c>
      <c r="C1285" s="436">
        <f>C1286</f>
        <v>14581</v>
      </c>
      <c r="D1285" s="436">
        <f>D1286</f>
        <v>13407</v>
      </c>
      <c r="E1285" s="441">
        <f t="shared" si="62"/>
        <v>-0.081</v>
      </c>
      <c r="F1285" s="438" t="str">
        <f t="shared" si="63"/>
        <v>是</v>
      </c>
      <c r="G1285" s="282" t="str">
        <f t="shared" si="64"/>
        <v>类</v>
      </c>
      <c r="H1285" s="282"/>
    </row>
    <row r="1286" ht="36" customHeight="1" spans="1:8">
      <c r="A1286" s="442">
        <v>23203</v>
      </c>
      <c r="B1286" s="440" t="s">
        <v>1044</v>
      </c>
      <c r="C1286" s="436">
        <f>SUM(C1287:C1290)</f>
        <v>14581</v>
      </c>
      <c r="D1286" s="436">
        <f>SUM(D1287:D1290)</f>
        <v>13407</v>
      </c>
      <c r="E1286" s="441">
        <f t="shared" si="62"/>
        <v>-0.081</v>
      </c>
      <c r="F1286" s="438" t="str">
        <f t="shared" si="63"/>
        <v>是</v>
      </c>
      <c r="G1286" s="282" t="str">
        <f t="shared" si="64"/>
        <v>款</v>
      </c>
      <c r="H1286" s="282"/>
    </row>
    <row r="1287" s="147" customFormat="1" ht="36" customHeight="1" spans="1:9">
      <c r="A1287" s="442">
        <v>2320301</v>
      </c>
      <c r="B1287" s="443" t="s">
        <v>1045</v>
      </c>
      <c r="C1287" s="369">
        <f>VLOOKUP(A1287,'[3]02-1'!$A$1:$G$1271,4,FALSE)</f>
        <v>14581</v>
      </c>
      <c r="D1287" s="369">
        <v>13407</v>
      </c>
      <c r="E1287" s="444">
        <f t="shared" si="62"/>
        <v>-0.081</v>
      </c>
      <c r="F1287" s="438" t="str">
        <f t="shared" si="63"/>
        <v>是</v>
      </c>
      <c r="G1287" s="282" t="str">
        <f t="shared" si="64"/>
        <v>项</v>
      </c>
      <c r="H1287" s="149"/>
      <c r="I1287" s="275"/>
    </row>
    <row r="1288" s="147" customFormat="1" ht="36" hidden="1" customHeight="1" spans="1:9">
      <c r="A1288" s="442">
        <v>2320302</v>
      </c>
      <c r="B1288" s="443" t="s">
        <v>1046</v>
      </c>
      <c r="C1288" s="369">
        <f>VLOOKUP(A1288,'[3]02-1'!$A$1:$G$1271,4,FALSE)</f>
        <v>0</v>
      </c>
      <c r="D1288" s="369"/>
      <c r="E1288" s="444" t="str">
        <f t="shared" si="62"/>
        <v/>
      </c>
      <c r="F1288" s="438" t="str">
        <f t="shared" si="63"/>
        <v>否</v>
      </c>
      <c r="G1288" s="282" t="str">
        <f t="shared" si="64"/>
        <v>项</v>
      </c>
      <c r="H1288" s="149"/>
      <c r="I1288" s="275"/>
    </row>
    <row r="1289" s="147" customFormat="1" ht="36" hidden="1" customHeight="1" spans="1:9">
      <c r="A1289" s="442">
        <v>2320303</v>
      </c>
      <c r="B1289" s="443" t="s">
        <v>1047</v>
      </c>
      <c r="C1289" s="369">
        <f>VLOOKUP(A1289,'[3]02-1'!$A$1:$G$1271,4,FALSE)</f>
        <v>0</v>
      </c>
      <c r="D1289" s="369"/>
      <c r="E1289" s="444" t="str">
        <f t="shared" si="62"/>
        <v/>
      </c>
      <c r="F1289" s="438" t="str">
        <f t="shared" si="63"/>
        <v>否</v>
      </c>
      <c r="G1289" s="282" t="str">
        <f t="shared" si="64"/>
        <v>项</v>
      </c>
      <c r="H1289" s="149"/>
      <c r="I1289" s="275"/>
    </row>
    <row r="1290" s="147" customFormat="1" ht="36" hidden="1" customHeight="1" spans="1:9">
      <c r="A1290" s="439">
        <v>2320399</v>
      </c>
      <c r="B1290" s="443" t="s">
        <v>1048</v>
      </c>
      <c r="C1290" s="369">
        <f>VLOOKUP(A1290,'[3]02-1'!$A$1:$G$1271,4,FALSE)</f>
        <v>0</v>
      </c>
      <c r="D1290" s="369"/>
      <c r="E1290" s="444" t="str">
        <f t="shared" si="62"/>
        <v/>
      </c>
      <c r="F1290" s="438" t="str">
        <f t="shared" si="63"/>
        <v>否</v>
      </c>
      <c r="G1290" s="282" t="str">
        <f t="shared" si="64"/>
        <v>项</v>
      </c>
      <c r="H1290" s="149"/>
      <c r="I1290" s="275"/>
    </row>
    <row r="1291" ht="36" customHeight="1" spans="1:8">
      <c r="A1291" s="449">
        <v>233</v>
      </c>
      <c r="B1291" s="208" t="s">
        <v>93</v>
      </c>
      <c r="C1291" s="436">
        <f>C1292</f>
        <v>81</v>
      </c>
      <c r="D1291" s="436">
        <f>D1292</f>
        <v>3</v>
      </c>
      <c r="E1291" s="441">
        <f t="shared" si="62"/>
        <v>-0.963</v>
      </c>
      <c r="F1291" s="438" t="str">
        <f t="shared" si="63"/>
        <v>是</v>
      </c>
      <c r="G1291" s="282" t="str">
        <f t="shared" si="64"/>
        <v>类</v>
      </c>
      <c r="H1291" s="282"/>
    </row>
    <row r="1292" ht="36" customHeight="1" spans="1:8">
      <c r="A1292" s="442">
        <v>23303</v>
      </c>
      <c r="B1292" s="440" t="s">
        <v>1049</v>
      </c>
      <c r="C1292" s="363">
        <f>C1293</f>
        <v>81</v>
      </c>
      <c r="D1292" s="363">
        <f>D1293</f>
        <v>3</v>
      </c>
      <c r="E1292" s="441">
        <f t="shared" si="62"/>
        <v>-0.963</v>
      </c>
      <c r="F1292" s="438" t="str">
        <f t="shared" si="63"/>
        <v>是</v>
      </c>
      <c r="G1292" s="282" t="str">
        <f t="shared" si="64"/>
        <v>款</v>
      </c>
      <c r="H1292" s="282"/>
    </row>
    <row r="1293" ht="36" customHeight="1" spans="1:8">
      <c r="A1293" s="439">
        <v>2330301</v>
      </c>
      <c r="B1293" s="443" t="s">
        <v>1049</v>
      </c>
      <c r="C1293" s="369">
        <v>81</v>
      </c>
      <c r="D1293" s="369">
        <v>3</v>
      </c>
      <c r="E1293" s="444">
        <f t="shared" si="62"/>
        <v>-0.963</v>
      </c>
      <c r="F1293" s="438" t="str">
        <f t="shared" si="63"/>
        <v>是</v>
      </c>
      <c r="G1293" s="282" t="str">
        <f t="shared" si="64"/>
        <v>项</v>
      </c>
      <c r="H1293" s="282"/>
    </row>
    <row r="1294" ht="36" customHeight="1" spans="1:8">
      <c r="A1294" s="435" t="s">
        <v>94</v>
      </c>
      <c r="B1294" s="208" t="s">
        <v>95</v>
      </c>
      <c r="C1294" s="436">
        <f>SUM(C1295:C1296)</f>
        <v>34055</v>
      </c>
      <c r="D1294" s="436">
        <f>SUM(D1295:D1296)</f>
        <v>31369</v>
      </c>
      <c r="E1294" s="441">
        <f t="shared" si="62"/>
        <v>-0.079</v>
      </c>
      <c r="F1294" s="438" t="str">
        <f t="shared" si="63"/>
        <v>是</v>
      </c>
      <c r="G1294" s="282" t="str">
        <f t="shared" si="64"/>
        <v>类</v>
      </c>
      <c r="H1294" s="282"/>
    </row>
    <row r="1295" ht="36" hidden="1" customHeight="1" spans="1:8">
      <c r="A1295" s="439" t="s">
        <v>1050</v>
      </c>
      <c r="B1295" s="440" t="s">
        <v>1051</v>
      </c>
      <c r="C1295" s="369"/>
      <c r="D1295" s="369"/>
      <c r="E1295" s="444" t="str">
        <f t="shared" si="62"/>
        <v/>
      </c>
      <c r="F1295" s="438" t="str">
        <f t="shared" si="63"/>
        <v>否</v>
      </c>
      <c r="G1295" s="282" t="str">
        <f t="shared" si="64"/>
        <v>款</v>
      </c>
      <c r="H1295" s="282"/>
    </row>
    <row r="1296" ht="36" customHeight="1" spans="1:8">
      <c r="A1296" s="439" t="s">
        <v>1052</v>
      </c>
      <c r="B1296" s="440" t="s">
        <v>914</v>
      </c>
      <c r="C1296" s="363">
        <v>34055</v>
      </c>
      <c r="D1296" s="363">
        <v>31369</v>
      </c>
      <c r="E1296" s="441">
        <f t="shared" si="62"/>
        <v>-0.079</v>
      </c>
      <c r="F1296" s="438" t="str">
        <f t="shared" si="63"/>
        <v>是</v>
      </c>
      <c r="G1296" s="282" t="str">
        <f t="shared" si="64"/>
        <v>款</v>
      </c>
      <c r="H1296" s="282"/>
    </row>
    <row r="1297" ht="36" customHeight="1" spans="1:8">
      <c r="A1297" s="435"/>
      <c r="B1297" s="208"/>
      <c r="C1297" s="436"/>
      <c r="D1297" s="436"/>
      <c r="E1297" s="441" t="str">
        <f t="shared" si="62"/>
        <v/>
      </c>
      <c r="F1297" s="438" t="str">
        <f t="shared" si="63"/>
        <v>是</v>
      </c>
      <c r="G1297" s="282"/>
      <c r="H1297" s="282"/>
    </row>
    <row r="1298" ht="36" customHeight="1" spans="1:8">
      <c r="A1298" s="460"/>
      <c r="B1298" s="461" t="s">
        <v>1053</v>
      </c>
      <c r="C1298" s="436">
        <f>SUM(C1294,C1291,C1285,C1284,C1234,C1189,C1168,C1123,C1113,C1086,C1066,C1002,C944,C836,C813,C736,C652,C523,C466,C410,C358,C268,C249,C246,C4)</f>
        <v>370132</v>
      </c>
      <c r="D1298" s="436">
        <f>SUM(D1294,D1291,D1285,D1284,D1234,D1189,D1168,D1123,D1113,D1086,D1066,D1002,D944,D836,D813,D736,D652,D523,D466,D410,D358,D268,D249,D246,D4)</f>
        <v>331385</v>
      </c>
      <c r="E1298" s="441">
        <f t="shared" si="62"/>
        <v>-0.105</v>
      </c>
      <c r="F1298" s="438" t="str">
        <f t="shared" si="63"/>
        <v>是</v>
      </c>
      <c r="G1298" s="282"/>
      <c r="H1298" s="282">
        <v>68390000</v>
      </c>
    </row>
    <row r="1299" ht="110.1" hidden="1" customHeight="1" spans="2:8">
      <c r="B1299" s="462" t="s">
        <v>1054</v>
      </c>
      <c r="C1299" s="463"/>
      <c r="D1299" s="463"/>
      <c r="E1299" s="463"/>
      <c r="F1299" s="282"/>
      <c r="G1299" s="282"/>
      <c r="H1299" s="282"/>
    </row>
    <row r="1300" customFormat="1" ht="12" customHeight="1" spans="1:5">
      <c r="A1300" s="464"/>
      <c r="B1300" s="465"/>
      <c r="C1300" s="465"/>
      <c r="D1300" s="465"/>
      <c r="E1300" s="465"/>
    </row>
    <row r="1301" s="425" customFormat="1" ht="42" customHeight="1" spans="1:5">
      <c r="A1301" s="466"/>
      <c r="B1301" s="467"/>
      <c r="C1301" s="467"/>
      <c r="D1301" s="467"/>
      <c r="E1301" s="467"/>
    </row>
    <row r="1302" spans="3:3">
      <c r="C1302" s="468"/>
    </row>
    <row r="1304" spans="3:3">
      <c r="C1304" s="468"/>
    </row>
    <row r="1305" spans="3:3">
      <c r="C1305" s="468"/>
    </row>
    <row r="1307" spans="3:3">
      <c r="C1307" s="468"/>
    </row>
    <row r="1308" spans="3:3">
      <c r="C1308" s="468"/>
    </row>
    <row r="1309" spans="3:3">
      <c r="C1309" s="468"/>
    </row>
    <row r="1310" spans="3:3">
      <c r="C1310" s="468"/>
    </row>
    <row r="1312" spans="3:3">
      <c r="C1312" s="468"/>
    </row>
    <row r="1313" spans="5:7">
      <c r="E1313" s="346">
        <f>IF(C1298&lt;&gt;0,IF((D1298/C1298-1)&lt;-30%,"",IF((D1298/C1298-1)&gt;30%,"",D1298/C1298-1)),"")</f>
        <v>-0.104684274799261</v>
      </c>
      <c r="F1313" s="275" t="str">
        <f>IF(LEN(A1298)=3,"是",IF(B1298&lt;&gt;"",IF(SUM(C1298:D1298)&lt;&gt;0,"是","否"),"是"))</f>
        <v>是</v>
      </c>
      <c r="G1313" s="275" t="str">
        <f>IF(LEN(A1296)=3,"类",IF(LEN(A1296)=5,"款","项"))</f>
        <v>款</v>
      </c>
    </row>
  </sheetData>
  <autoFilter xmlns:etc="http://www.wps.cn/officeDocument/2017/etCustomData" ref="A3:I1299" etc:filterBottomFollowUsedRange="0">
    <filterColumn colId="5">
      <customFilters>
        <customFilter operator="equal" val="是"/>
      </customFilters>
    </filterColumn>
    <extLst/>
  </autoFilter>
  <mergeCells count="3">
    <mergeCell ref="B1:E1"/>
    <mergeCell ref="B1299:E1299"/>
    <mergeCell ref="B1301:E1301"/>
  </mergeCells>
  <conditionalFormatting sqref="F4:F1298">
    <cfRule type="cellIs" dxfId="2"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eaderFooter alignWithMargins="0">
    <oddFooter>&amp;C&amp;18-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theme="6" tint="0.6"/>
  </sheetPr>
  <dimension ref="A1:B31"/>
  <sheetViews>
    <sheetView showZeros="0" view="pageBreakPreview" zoomScaleNormal="100" topLeftCell="A12" workbookViewId="0">
      <selection activeCell="B26" sqref="B26"/>
    </sheetView>
  </sheetViews>
  <sheetFormatPr defaultColWidth="9" defaultRowHeight="13.5" outlineLevelCol="1"/>
  <cols>
    <col min="1" max="1" width="79" customWidth="1"/>
    <col min="2" max="2" width="36.5" customWidth="1"/>
  </cols>
  <sheetData>
    <row r="1" ht="45" customHeight="1" spans="1:2">
      <c r="A1" s="413" t="s">
        <v>1055</v>
      </c>
      <c r="B1" s="413"/>
    </row>
    <row r="2" ht="20.1" customHeight="1" spans="1:2">
      <c r="A2" s="414"/>
      <c r="B2" s="415" t="s">
        <v>2</v>
      </c>
    </row>
    <row r="3" ht="45" customHeight="1" spans="1:2">
      <c r="A3" s="416" t="s">
        <v>1056</v>
      </c>
      <c r="B3" s="82" t="s">
        <v>6</v>
      </c>
    </row>
    <row r="4" ht="30" customHeight="1" spans="1:2">
      <c r="A4" s="417" t="s">
        <v>1057</v>
      </c>
      <c r="B4" s="418">
        <f>SUM(B5:B8)+1</f>
        <v>52649</v>
      </c>
    </row>
    <row r="5" ht="30" customHeight="1" spans="1:2">
      <c r="A5" s="419" t="s">
        <v>1058</v>
      </c>
      <c r="B5" s="420">
        <v>26076</v>
      </c>
    </row>
    <row r="6" ht="30" customHeight="1" spans="1:2">
      <c r="A6" s="419" t="s">
        <v>1059</v>
      </c>
      <c r="B6" s="420">
        <v>8910</v>
      </c>
    </row>
    <row r="7" ht="30" customHeight="1" spans="1:2">
      <c r="A7" s="419" t="s">
        <v>1060</v>
      </c>
      <c r="B7" s="420">
        <v>4038</v>
      </c>
    </row>
    <row r="8" ht="30" customHeight="1" spans="1:2">
      <c r="A8" s="419" t="s">
        <v>1061</v>
      </c>
      <c r="B8" s="420">
        <v>13624</v>
      </c>
    </row>
    <row r="9" ht="30" customHeight="1" spans="1:2">
      <c r="A9" s="417" t="s">
        <v>1062</v>
      </c>
      <c r="B9" s="418">
        <f>SUM(B10:B19)-1</f>
        <v>6847</v>
      </c>
    </row>
    <row r="10" ht="30" customHeight="1" spans="1:2">
      <c r="A10" s="419" t="s">
        <v>1063</v>
      </c>
      <c r="B10" s="420">
        <v>6103</v>
      </c>
    </row>
    <row r="11" ht="30" customHeight="1" spans="1:2">
      <c r="A11" s="419" t="s">
        <v>1064</v>
      </c>
      <c r="B11" s="420">
        <v>11</v>
      </c>
    </row>
    <row r="12" ht="30" customHeight="1" spans="1:2">
      <c r="A12" s="419" t="s">
        <v>1065</v>
      </c>
      <c r="B12" s="420">
        <v>8</v>
      </c>
    </row>
    <row r="13" ht="30" customHeight="1" spans="1:2">
      <c r="A13" s="419" t="s">
        <v>1066</v>
      </c>
      <c r="B13" s="420"/>
    </row>
    <row r="14" ht="30" customHeight="1" spans="1:2">
      <c r="A14" s="419" t="s">
        <v>1067</v>
      </c>
      <c r="B14" s="420">
        <v>201</v>
      </c>
    </row>
    <row r="15" ht="30" customHeight="1" spans="1:2">
      <c r="A15" s="419" t="s">
        <v>1068</v>
      </c>
      <c r="B15" s="420">
        <v>29</v>
      </c>
    </row>
    <row r="16" ht="30" customHeight="1" spans="1:2">
      <c r="A16" s="419" t="s">
        <v>1069</v>
      </c>
      <c r="B16" s="420"/>
    </row>
    <row r="17" ht="30" customHeight="1" spans="1:2">
      <c r="A17" s="419" t="s">
        <v>1070</v>
      </c>
      <c r="B17" s="420">
        <v>388</v>
      </c>
    </row>
    <row r="18" ht="30" customHeight="1" spans="1:2">
      <c r="A18" s="419" t="s">
        <v>1071</v>
      </c>
      <c r="B18" s="420">
        <v>17</v>
      </c>
    </row>
    <row r="19" ht="30" customHeight="1" spans="1:2">
      <c r="A19" s="419" t="s">
        <v>1072</v>
      </c>
      <c r="B19" s="420">
        <v>91</v>
      </c>
    </row>
    <row r="20" ht="30" customHeight="1" spans="1:2">
      <c r="A20" s="417" t="s">
        <v>1073</v>
      </c>
      <c r="B20" s="418">
        <f>B21</f>
        <v>4</v>
      </c>
    </row>
    <row r="21" ht="30" customHeight="1" spans="1:2">
      <c r="A21" s="419" t="s">
        <v>1074</v>
      </c>
      <c r="B21" s="394">
        <v>4</v>
      </c>
    </row>
    <row r="22" ht="30" customHeight="1" spans="1:2">
      <c r="A22" s="417" t="s">
        <v>1075</v>
      </c>
      <c r="B22" s="418">
        <f>SUM(B23:B24)</f>
        <v>119790</v>
      </c>
    </row>
    <row r="23" ht="30" customHeight="1" spans="1:2">
      <c r="A23" s="419" t="s">
        <v>1076</v>
      </c>
      <c r="B23" s="394">
        <v>115860</v>
      </c>
    </row>
    <row r="24" ht="30" customHeight="1" spans="1:2">
      <c r="A24" s="419" t="s">
        <v>1077</v>
      </c>
      <c r="B24" s="420">
        <v>3930</v>
      </c>
    </row>
    <row r="25" ht="30" customHeight="1" spans="1:2">
      <c r="A25" s="417" t="s">
        <v>1078</v>
      </c>
      <c r="B25" s="418">
        <f>SUM(B26)</f>
        <v>11</v>
      </c>
    </row>
    <row r="26" ht="30" customHeight="1" spans="1:2">
      <c r="A26" s="419" t="s">
        <v>1079</v>
      </c>
      <c r="B26" s="394">
        <v>11</v>
      </c>
    </row>
    <row r="27" ht="30" customHeight="1" spans="1:2">
      <c r="A27" s="417" t="s">
        <v>1080</v>
      </c>
      <c r="B27" s="418">
        <f>SUM(B28:B30)-1</f>
        <v>11888</v>
      </c>
    </row>
    <row r="28" ht="30" customHeight="1" spans="1:2">
      <c r="A28" s="419" t="s">
        <v>1081</v>
      </c>
      <c r="B28" s="420">
        <v>11475</v>
      </c>
    </row>
    <row r="29" ht="30" customHeight="1" spans="1:2">
      <c r="A29" s="419" t="s">
        <v>1082</v>
      </c>
      <c r="B29" s="420">
        <v>379</v>
      </c>
    </row>
    <row r="30" ht="30" customHeight="1" spans="1:2">
      <c r="A30" s="419" t="s">
        <v>1083</v>
      </c>
      <c r="B30" s="420">
        <v>35</v>
      </c>
    </row>
    <row r="31" ht="30" customHeight="1" spans="1:2">
      <c r="A31" s="421" t="s">
        <v>1084</v>
      </c>
      <c r="B31" s="418">
        <f>SUM(B4,B9,B20,B22,B25,B27)</f>
        <v>191189</v>
      </c>
    </row>
  </sheetData>
  <autoFilter xmlns:etc="http://www.wps.cn/officeDocument/2017/etCustomData" ref="A3:B31" etc:filterBottomFollowUsedRange="0">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theme="5" tint="0.6"/>
  </sheetPr>
  <dimension ref="A1:E43"/>
  <sheetViews>
    <sheetView showGridLines="0" showZeros="0" view="pageBreakPreview" zoomScaleNormal="100" workbookViewId="0">
      <selection activeCell="A15" sqref="A15"/>
    </sheetView>
  </sheetViews>
  <sheetFormatPr defaultColWidth="9" defaultRowHeight="13.5" outlineLevelCol="4"/>
  <cols>
    <col min="1" max="1" width="69.6333333333333" style="256" customWidth="1"/>
    <col min="2" max="2" width="45.6333333333333" customWidth="1"/>
    <col min="3" max="4" width="16.6333333333333" hidden="1" customWidth="1"/>
    <col min="5" max="5" width="9" hidden="1" customWidth="1"/>
  </cols>
  <sheetData>
    <row r="1" s="255" customFormat="1" ht="45" customHeight="1" spans="1:4">
      <c r="A1" s="400" t="s">
        <v>1085</v>
      </c>
      <c r="B1" s="400"/>
      <c r="C1" s="400"/>
      <c r="D1" s="400"/>
    </row>
    <row r="2" ht="20.1" customHeight="1" spans="1:4">
      <c r="A2" s="259"/>
      <c r="B2" s="389" t="s">
        <v>2</v>
      </c>
      <c r="C2" s="401"/>
      <c r="D2" s="401" t="s">
        <v>2</v>
      </c>
    </row>
    <row r="3" ht="45" customHeight="1" spans="1:5">
      <c r="A3" s="161" t="s">
        <v>1086</v>
      </c>
      <c r="B3" s="82" t="s">
        <v>6</v>
      </c>
      <c r="C3" s="402" t="s">
        <v>1087</v>
      </c>
      <c r="D3" s="82" t="s">
        <v>1088</v>
      </c>
      <c r="E3" s="403" t="s">
        <v>8</v>
      </c>
    </row>
    <row r="4" ht="36" customHeight="1" spans="1:5">
      <c r="A4" s="404" t="s">
        <v>1089</v>
      </c>
      <c r="B4" s="93"/>
      <c r="C4" s="405">
        <f>SUM(C5:C5)</f>
        <v>0</v>
      </c>
      <c r="D4" s="406">
        <f>SUM(D5:D5)</f>
        <v>0</v>
      </c>
      <c r="E4" s="269" t="str">
        <f>IF(A4&lt;&gt;"",IF(SUM(B4:D4)&lt;&gt;0,"是","否"),"是")</f>
        <v>否</v>
      </c>
    </row>
    <row r="5" ht="36" customHeight="1" spans="1:5">
      <c r="A5" s="407" t="s">
        <v>1090</v>
      </c>
      <c r="B5" s="94"/>
      <c r="C5" s="408"/>
      <c r="D5" s="409"/>
      <c r="E5" s="269" t="str">
        <f>IF(A5&lt;&gt;"",IF(SUM(B5:D5)&lt;&gt;0,"是","否"),"是")</f>
        <v>否</v>
      </c>
    </row>
    <row r="6" ht="36" customHeight="1" spans="1:5">
      <c r="A6" s="404" t="s">
        <v>1091</v>
      </c>
      <c r="B6" s="94"/>
      <c r="C6" s="408">
        <v>64164</v>
      </c>
      <c r="D6" s="409"/>
      <c r="E6" s="269" t="str">
        <f>IF(A6&lt;&gt;"",IF(SUM(B6:D6)&lt;&gt;0,"是","否"),"是")</f>
        <v>是</v>
      </c>
    </row>
    <row r="7" ht="36" customHeight="1" spans="1:5">
      <c r="A7" s="407" t="s">
        <v>1090</v>
      </c>
      <c r="B7" s="93"/>
      <c r="C7" s="408"/>
      <c r="D7" s="409"/>
      <c r="E7" s="269"/>
    </row>
    <row r="8" ht="36" customHeight="1" spans="1:5">
      <c r="A8" s="404" t="s">
        <v>1092</v>
      </c>
      <c r="B8" s="94"/>
      <c r="C8" s="408">
        <v>2293</v>
      </c>
      <c r="D8" s="409"/>
      <c r="E8" s="269" t="str">
        <f>IF(A8&lt;&gt;"",IF(SUM(B8:D8)&lt;&gt;0,"是","否"),"是")</f>
        <v>是</v>
      </c>
    </row>
    <row r="9" ht="36" customHeight="1" spans="1:5">
      <c r="A9" s="407" t="s">
        <v>1090</v>
      </c>
      <c r="B9" s="94"/>
      <c r="C9" s="408"/>
      <c r="D9" s="409"/>
      <c r="E9" s="269"/>
    </row>
    <row r="10" ht="36" customHeight="1" spans="1:5">
      <c r="A10" s="404" t="s">
        <v>1093</v>
      </c>
      <c r="B10" s="94"/>
      <c r="C10" s="408">
        <v>9600</v>
      </c>
      <c r="D10" s="409"/>
      <c r="E10" s="269" t="str">
        <f>IF(A10&lt;&gt;"",IF(SUM(B10:D10)&lt;&gt;0,"是","否"),"是")</f>
        <v>是</v>
      </c>
    </row>
    <row r="11" ht="36" customHeight="1" spans="1:5">
      <c r="A11" s="407" t="s">
        <v>1090</v>
      </c>
      <c r="B11" s="94"/>
      <c r="C11" s="408"/>
      <c r="D11" s="409"/>
      <c r="E11" s="269"/>
    </row>
    <row r="12" ht="36" customHeight="1" spans="1:5">
      <c r="A12" s="404" t="s">
        <v>1094</v>
      </c>
      <c r="B12" s="94"/>
      <c r="C12" s="408">
        <v>280</v>
      </c>
      <c r="D12" s="409"/>
      <c r="E12" s="269" t="str">
        <f>IF(A12&lt;&gt;"",IF(SUM(B12:D12)&lt;&gt;0,"是","否"),"是")</f>
        <v>是</v>
      </c>
    </row>
    <row r="13" ht="36" customHeight="1" spans="1:5">
      <c r="A13" s="407" t="s">
        <v>1090</v>
      </c>
      <c r="B13" s="94"/>
      <c r="C13" s="408"/>
      <c r="D13" s="409"/>
      <c r="E13" s="269"/>
    </row>
    <row r="14" ht="36" customHeight="1" spans="1:5">
      <c r="A14" s="404" t="s">
        <v>1095</v>
      </c>
      <c r="B14" s="94"/>
      <c r="C14" s="408">
        <v>83870</v>
      </c>
      <c r="D14" s="409"/>
      <c r="E14" s="269" t="str">
        <f>IF(A14&lt;&gt;"",IF(SUM(B14:D14)&lt;&gt;0,"是","否"),"是")</f>
        <v>是</v>
      </c>
    </row>
    <row r="15" ht="36" customHeight="1" spans="1:5">
      <c r="A15" s="407" t="s">
        <v>1090</v>
      </c>
      <c r="B15" s="94"/>
      <c r="C15" s="408"/>
      <c r="D15" s="409"/>
      <c r="E15" s="269"/>
    </row>
    <row r="16" ht="36" customHeight="1" spans="1:5">
      <c r="A16" s="404" t="s">
        <v>1096</v>
      </c>
      <c r="B16" s="94"/>
      <c r="C16" s="408">
        <v>413</v>
      </c>
      <c r="D16" s="409"/>
      <c r="E16" s="269" t="str">
        <f>IF(A16&lt;&gt;"",IF(SUM(B16:D16)&lt;&gt;0,"是","否"),"是")</f>
        <v>是</v>
      </c>
    </row>
    <row r="17" ht="36" customHeight="1" spans="1:5">
      <c r="A17" s="407" t="s">
        <v>1090</v>
      </c>
      <c r="B17" s="94"/>
      <c r="C17" s="408"/>
      <c r="D17" s="409"/>
      <c r="E17" s="269"/>
    </row>
    <row r="18" ht="36" customHeight="1" spans="1:5">
      <c r="A18" s="404" t="s">
        <v>1097</v>
      </c>
      <c r="B18" s="94"/>
      <c r="C18" s="408">
        <v>60</v>
      </c>
      <c r="D18" s="409"/>
      <c r="E18" s="269" t="str">
        <f>IF(A18&lt;&gt;"",IF(SUM(B18:D18)&lt;&gt;0,"是","否"),"是")</f>
        <v>是</v>
      </c>
    </row>
    <row r="19" ht="36" customHeight="1" spans="1:5">
      <c r="A19" s="407" t="s">
        <v>1090</v>
      </c>
      <c r="B19" s="94"/>
      <c r="C19" s="408"/>
      <c r="D19" s="409"/>
      <c r="E19" s="269"/>
    </row>
    <row r="20" ht="36" customHeight="1" spans="1:5">
      <c r="A20" s="404" t="s">
        <v>1098</v>
      </c>
      <c r="B20" s="94"/>
      <c r="C20" s="408">
        <v>4418</v>
      </c>
      <c r="D20" s="409"/>
      <c r="E20" s="269" t="str">
        <f>IF(A20&lt;&gt;"",IF(SUM(B20:D20)&lt;&gt;0,"是","否"),"是")</f>
        <v>是</v>
      </c>
    </row>
    <row r="21" ht="36" customHeight="1" spans="1:5">
      <c r="A21" s="407" t="s">
        <v>1090</v>
      </c>
      <c r="B21" s="94"/>
      <c r="C21" s="405"/>
      <c r="D21" s="406"/>
      <c r="E21" s="269"/>
    </row>
    <row r="22" ht="36" customHeight="1" spans="1:5">
      <c r="A22" s="404" t="s">
        <v>1099</v>
      </c>
      <c r="B22" s="94"/>
      <c r="C22" s="408"/>
      <c r="D22" s="409"/>
      <c r="E22" s="269" t="str">
        <f>IF(A22&lt;&gt;"",IF(SUM(B22:D22)&lt;&gt;0,"是","否"),"是")</f>
        <v>否</v>
      </c>
    </row>
    <row r="23" ht="36" customHeight="1" spans="1:5">
      <c r="A23" s="407" t="s">
        <v>1090</v>
      </c>
      <c r="B23" s="94"/>
      <c r="C23" s="408"/>
      <c r="D23" s="409"/>
      <c r="E23" s="269"/>
    </row>
    <row r="24" ht="36" customHeight="1" spans="1:5">
      <c r="A24" s="404" t="s">
        <v>1100</v>
      </c>
      <c r="B24" s="94"/>
      <c r="C24" s="408"/>
      <c r="D24" s="409"/>
      <c r="E24" s="269" t="str">
        <f>IF(A24&lt;&gt;"",IF(SUM(B24:D24)&lt;&gt;0,"是","否"),"是")</f>
        <v>否</v>
      </c>
    </row>
    <row r="25" ht="36" customHeight="1" spans="1:5">
      <c r="A25" s="407" t="s">
        <v>1090</v>
      </c>
      <c r="B25" s="94"/>
      <c r="C25" s="408"/>
      <c r="D25" s="409"/>
      <c r="E25" s="269"/>
    </row>
    <row r="26" ht="36" customHeight="1" spans="1:5">
      <c r="A26" s="404" t="s">
        <v>1101</v>
      </c>
      <c r="B26" s="94"/>
      <c r="C26" s="408"/>
      <c r="D26" s="409">
        <v>5000</v>
      </c>
      <c r="E26" s="269" t="str">
        <f>IF(A26&lt;&gt;"",IF(SUM(B26:D26)&lt;&gt;0,"是","否"),"是")</f>
        <v>是</v>
      </c>
    </row>
    <row r="27" ht="36" customHeight="1" spans="1:5">
      <c r="A27" s="407" t="s">
        <v>1090</v>
      </c>
      <c r="B27" s="94"/>
      <c r="C27" s="408"/>
      <c r="D27" s="409"/>
      <c r="E27" s="269"/>
    </row>
    <row r="28" ht="36" customHeight="1" spans="1:5">
      <c r="A28" s="404" t="s">
        <v>1102</v>
      </c>
      <c r="B28" s="94"/>
      <c r="C28" s="408">
        <v>3800</v>
      </c>
      <c r="D28" s="409"/>
      <c r="E28" s="269" t="str">
        <f>IF(A28&lt;&gt;"",IF(SUM(B28:D28)&lt;&gt;0,"是","否"),"是")</f>
        <v>是</v>
      </c>
    </row>
    <row r="29" ht="36" customHeight="1" spans="1:5">
      <c r="A29" s="407" t="s">
        <v>1090</v>
      </c>
      <c r="B29" s="94"/>
      <c r="C29" s="408"/>
      <c r="D29" s="409"/>
      <c r="E29" s="269"/>
    </row>
    <row r="30" ht="36" customHeight="1" spans="1:5">
      <c r="A30" s="404" t="s">
        <v>1103</v>
      </c>
      <c r="B30" s="94"/>
      <c r="C30" s="408">
        <v>1257</v>
      </c>
      <c r="D30" s="409"/>
      <c r="E30" s="269" t="str">
        <f>IF(A30&lt;&gt;"",IF(SUM(B30:D30)&lt;&gt;0,"是","否"),"是")</f>
        <v>是</v>
      </c>
    </row>
    <row r="31" ht="36" customHeight="1" spans="1:5">
      <c r="A31" s="407" t="s">
        <v>1090</v>
      </c>
      <c r="B31" s="94"/>
      <c r="C31" s="408"/>
      <c r="D31" s="409"/>
      <c r="E31" s="269"/>
    </row>
    <row r="32" ht="36" customHeight="1" spans="1:5">
      <c r="A32" s="404" t="s">
        <v>1104</v>
      </c>
      <c r="B32" s="94"/>
      <c r="C32" s="408">
        <v>2163</v>
      </c>
      <c r="D32" s="409"/>
      <c r="E32" s="269" t="str">
        <f>IF(A32&lt;&gt;"",IF(SUM(B32:D32)&lt;&gt;0,"是","否"),"是")</f>
        <v>是</v>
      </c>
    </row>
    <row r="33" ht="36" customHeight="1" spans="1:5">
      <c r="A33" s="407" t="s">
        <v>1090</v>
      </c>
      <c r="B33" s="94"/>
      <c r="C33" s="408"/>
      <c r="D33" s="409"/>
      <c r="E33" s="269"/>
    </row>
    <row r="34" ht="36" customHeight="1" spans="1:5">
      <c r="A34" s="404" t="s">
        <v>1105</v>
      </c>
      <c r="B34" s="94"/>
      <c r="E34" s="269" t="str">
        <f>IF(A34&lt;&gt;"",IF(SUM(B34:D34)&lt;&gt;0,"是","否"),"是")</f>
        <v>否</v>
      </c>
    </row>
    <row r="35" ht="36" customHeight="1" spans="1:5">
      <c r="A35" s="407" t="s">
        <v>1090</v>
      </c>
      <c r="B35" s="94"/>
      <c r="E35" s="269"/>
    </row>
    <row r="36" ht="36" customHeight="1" spans="1:5">
      <c r="A36" s="404" t="s">
        <v>1106</v>
      </c>
      <c r="B36" s="94"/>
      <c r="E36" s="269" t="str">
        <f>IF(A36&lt;&gt;"",IF(SUM(B36:D36)&lt;&gt;0,"是","否"),"是")</f>
        <v>否</v>
      </c>
    </row>
    <row r="37" ht="36" customHeight="1" spans="1:5">
      <c r="A37" s="407" t="s">
        <v>1090</v>
      </c>
      <c r="B37" s="94"/>
      <c r="E37" s="269"/>
    </row>
    <row r="38" ht="36" customHeight="1" spans="1:5">
      <c r="A38" s="404" t="s">
        <v>1107</v>
      </c>
      <c r="B38" s="94"/>
      <c r="E38" s="269" t="str">
        <f>IF(A38&lt;&gt;"",IF(SUM(B38:D38)&lt;&gt;0,"是","否"),"是")</f>
        <v>否</v>
      </c>
    </row>
    <row r="39" ht="36" customHeight="1" spans="1:5">
      <c r="A39" s="407" t="s">
        <v>1090</v>
      </c>
      <c r="B39" s="94"/>
      <c r="E39" s="269"/>
    </row>
    <row r="40" ht="36" customHeight="1" spans="1:5">
      <c r="A40" s="404" t="s">
        <v>1108</v>
      </c>
      <c r="B40" s="94"/>
      <c r="E40" s="269" t="str">
        <f>IF(A40&lt;&gt;"",IF(SUM(B40:D40)&lt;&gt;0,"是","否"),"是")</f>
        <v>否</v>
      </c>
    </row>
    <row r="41" ht="36" customHeight="1" spans="1:5">
      <c r="A41" s="407" t="s">
        <v>1090</v>
      </c>
      <c r="B41" s="94"/>
      <c r="E41" s="269"/>
    </row>
    <row r="42" ht="36" customHeight="1" spans="1:5">
      <c r="A42" s="410" t="s">
        <v>1109</v>
      </c>
      <c r="B42" s="94"/>
      <c r="E42" s="269"/>
    </row>
    <row r="43" ht="36" customHeight="1" spans="1:5">
      <c r="A43" s="411" t="s">
        <v>1110</v>
      </c>
      <c r="B43" s="412"/>
      <c r="E43" s="269" t="str">
        <f>IF(A42&lt;&gt;"",IF(SUM(B43:D43)&lt;&gt;0,"是","否"),"是")</f>
        <v>否</v>
      </c>
    </row>
  </sheetData>
  <autoFilter xmlns:etc="http://www.wps.cn/officeDocument/2017/etCustomData" ref="A3:E43" etc:filterBottomFollowUsedRange="0">
    <extLst/>
  </autoFilter>
  <mergeCells count="2">
    <mergeCell ref="A1:D1"/>
    <mergeCell ref="A43:B43"/>
  </mergeCells>
  <conditionalFormatting sqref="E4">
    <cfRule type="cellIs" dxfId="2" priority="2" stopIfTrue="1" operator="lessThan">
      <formula>0</formula>
    </cfRule>
  </conditionalFormatting>
  <conditionalFormatting sqref="E5:E43">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theme="6" tint="0.6"/>
  </sheetPr>
  <dimension ref="A1:F10"/>
  <sheetViews>
    <sheetView showGridLines="0" showZeros="0" view="pageBreakPreview" zoomScaleNormal="85" workbookViewId="0">
      <selection activeCell="B5" sqref="B5"/>
    </sheetView>
  </sheetViews>
  <sheetFormatPr defaultColWidth="9" defaultRowHeight="14.25" outlineLevelCol="5"/>
  <cols>
    <col min="1" max="1" width="43.6333333333333" style="147" customWidth="1"/>
    <col min="2" max="2" width="20.6333333333333" style="149" customWidth="1"/>
    <col min="3" max="3" width="20.6333333333333" style="147" customWidth="1"/>
    <col min="4" max="4" width="20" style="321" customWidth="1"/>
    <col min="5" max="5" width="12.6333333333333" style="147"/>
    <col min="6" max="16377" width="9" style="147"/>
    <col min="16378" max="16379" width="35.6333333333333" style="147"/>
    <col min="16380" max="16384" width="9" style="147"/>
  </cols>
  <sheetData>
    <row r="1" ht="45" customHeight="1" spans="1:4">
      <c r="A1" s="152" t="s">
        <v>1111</v>
      </c>
      <c r="B1" s="152"/>
      <c r="C1" s="152"/>
      <c r="D1" s="152"/>
    </row>
    <row r="2" ht="20.1" customHeight="1" spans="1:4">
      <c r="A2" s="153"/>
      <c r="B2" s="153"/>
      <c r="C2" s="388"/>
      <c r="D2" s="389" t="s">
        <v>2</v>
      </c>
    </row>
    <row r="3" s="148" customFormat="1" ht="45" customHeight="1" spans="1:4">
      <c r="A3" s="155" t="s">
        <v>1112</v>
      </c>
      <c r="B3" s="155" t="s">
        <v>1109</v>
      </c>
      <c r="C3" s="390" t="s">
        <v>1113</v>
      </c>
      <c r="D3" s="390" t="s">
        <v>1114</v>
      </c>
    </row>
    <row r="4" ht="36" customHeight="1" spans="1:4">
      <c r="A4" s="391" t="s">
        <v>1115</v>
      </c>
      <c r="B4" s="392">
        <f>SUM(C4:D4)</f>
        <v>54033</v>
      </c>
      <c r="C4" s="392">
        <f>SUM(C5)</f>
        <v>0</v>
      </c>
      <c r="D4" s="392">
        <f>SUM(D5)</f>
        <v>54033</v>
      </c>
    </row>
    <row r="5" ht="36" customHeight="1" spans="1:6">
      <c r="A5" s="393" t="s">
        <v>1116</v>
      </c>
      <c r="B5" s="157">
        <f>SUM(C5:D5)</f>
        <v>54033</v>
      </c>
      <c r="C5" s="157"/>
      <c r="D5" s="394">
        <v>54033</v>
      </c>
      <c r="F5" s="147" t="s">
        <v>1117</v>
      </c>
    </row>
    <row r="6" ht="36" customHeight="1" spans="1:4">
      <c r="A6" s="391" t="s">
        <v>1118</v>
      </c>
      <c r="B6" s="392">
        <f>SUM(C6:D6)</f>
        <v>138399</v>
      </c>
      <c r="C6" s="392">
        <v>11296</v>
      </c>
      <c r="D6" s="395">
        <v>127103</v>
      </c>
    </row>
    <row r="7" spans="2:4">
      <c r="B7" s="396"/>
      <c r="C7" s="397"/>
      <c r="D7" s="398"/>
    </row>
    <row r="8" spans="3:3">
      <c r="C8" s="399"/>
    </row>
    <row r="9" spans="3:3">
      <c r="C9" s="399"/>
    </row>
    <row r="10" spans="3:3">
      <c r="C10" s="399"/>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D4 C5:C6 B5">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theme="6" tint="0.6"/>
    <pageSetUpPr fitToPage="1"/>
  </sheetPr>
  <dimension ref="A1:E11"/>
  <sheetViews>
    <sheetView topLeftCell="A7" workbookViewId="0">
      <selection activeCell="C8" sqref="C8"/>
    </sheetView>
  </sheetViews>
  <sheetFormatPr defaultColWidth="9" defaultRowHeight="13.5" outlineLevelCol="4"/>
  <cols>
    <col min="1" max="1" width="37.75" style="345" customWidth="1"/>
    <col min="2" max="2" width="22" style="345" customWidth="1"/>
    <col min="3" max="4" width="23.8833333333333" style="345" customWidth="1"/>
    <col min="5" max="5" width="24.5" style="345" customWidth="1"/>
    <col min="6" max="248" width="9" style="345"/>
    <col min="249" max="16384" width="9" style="1"/>
  </cols>
  <sheetData>
    <row r="1" s="345" customFormat="1" ht="40.5" customHeight="1" spans="1:5">
      <c r="A1" s="349" t="s">
        <v>1119</v>
      </c>
      <c r="B1" s="349"/>
      <c r="C1" s="349"/>
      <c r="D1" s="349"/>
      <c r="E1" s="349"/>
    </row>
    <row r="2" s="345" customFormat="1" ht="17" customHeight="1" spans="1:5">
      <c r="A2" s="377"/>
      <c r="B2" s="377"/>
      <c r="C2" s="377"/>
      <c r="D2" s="378"/>
      <c r="E2" s="379" t="s">
        <v>2</v>
      </c>
    </row>
    <row r="3" s="1" customFormat="1" ht="24.95" customHeight="1" spans="1:5">
      <c r="A3" s="380" t="s">
        <v>4</v>
      </c>
      <c r="B3" s="380" t="s">
        <v>106</v>
      </c>
      <c r="C3" s="380" t="s">
        <v>6</v>
      </c>
      <c r="D3" s="381" t="s">
        <v>1120</v>
      </c>
      <c r="E3" s="382"/>
    </row>
    <row r="4" s="1" customFormat="1" ht="24.95" customHeight="1" spans="1:5">
      <c r="A4" s="383"/>
      <c r="B4" s="383"/>
      <c r="C4" s="383"/>
      <c r="D4" s="155" t="s">
        <v>1121</v>
      </c>
      <c r="E4" s="155" t="s">
        <v>1122</v>
      </c>
    </row>
    <row r="5" s="345" customFormat="1" ht="35" customHeight="1" spans="1:5">
      <c r="A5" s="384" t="s">
        <v>1109</v>
      </c>
      <c r="B5" s="385">
        <f>SUM(B6:B8)</f>
        <v>1615</v>
      </c>
      <c r="C5" s="385">
        <f>SUM(C6:C8)</f>
        <v>1615</v>
      </c>
      <c r="D5" s="385">
        <f t="shared" ref="D5:D10" si="0">C5-B5</f>
        <v>0</v>
      </c>
      <c r="E5" s="386">
        <f t="shared" ref="E5:E10" si="1">IFERROR(C5/B5-1,"")</f>
        <v>0</v>
      </c>
    </row>
    <row r="6" s="345" customFormat="1" ht="35" customHeight="1" spans="1:5">
      <c r="A6" s="136" t="s">
        <v>1123</v>
      </c>
      <c r="B6" s="385">
        <v>6</v>
      </c>
      <c r="C6" s="385">
        <v>0</v>
      </c>
      <c r="D6" s="385">
        <f t="shared" si="0"/>
        <v>-6</v>
      </c>
      <c r="E6" s="386">
        <f t="shared" si="1"/>
        <v>-1</v>
      </c>
    </row>
    <row r="7" s="345" customFormat="1" ht="35" customHeight="1" spans="1:5">
      <c r="A7" s="136" t="s">
        <v>1124</v>
      </c>
      <c r="B7" s="385">
        <v>419</v>
      </c>
      <c r="C7" s="385">
        <v>366</v>
      </c>
      <c r="D7" s="385">
        <f t="shared" si="0"/>
        <v>-53</v>
      </c>
      <c r="E7" s="386">
        <f t="shared" si="1"/>
        <v>-0.126</v>
      </c>
    </row>
    <row r="8" s="345" customFormat="1" ht="35" customHeight="1" spans="1:5">
      <c r="A8" s="136" t="s">
        <v>1125</v>
      </c>
      <c r="B8" s="385">
        <f>SUM(B9:B10)</f>
        <v>1190</v>
      </c>
      <c r="C8" s="385">
        <f>SUM(C9:C10)</f>
        <v>1249</v>
      </c>
      <c r="D8" s="385">
        <f t="shared" si="0"/>
        <v>59</v>
      </c>
      <c r="E8" s="386">
        <f t="shared" si="1"/>
        <v>0.05</v>
      </c>
    </row>
    <row r="9" s="345" customFormat="1" ht="35" customHeight="1" spans="1:5">
      <c r="A9" s="140" t="s">
        <v>1126</v>
      </c>
      <c r="B9" s="385">
        <v>206</v>
      </c>
      <c r="C9" s="385">
        <v>276</v>
      </c>
      <c r="D9" s="385">
        <f t="shared" si="0"/>
        <v>70</v>
      </c>
      <c r="E9" s="386">
        <f t="shared" si="1"/>
        <v>0.34</v>
      </c>
    </row>
    <row r="10" s="345" customFormat="1" ht="35" customHeight="1" spans="1:5">
      <c r="A10" s="140" t="s">
        <v>1127</v>
      </c>
      <c r="B10" s="385">
        <v>984</v>
      </c>
      <c r="C10" s="385">
        <v>973</v>
      </c>
      <c r="D10" s="385">
        <f t="shared" si="0"/>
        <v>-11</v>
      </c>
      <c r="E10" s="386">
        <f t="shared" si="1"/>
        <v>-0.011</v>
      </c>
    </row>
    <row r="11" s="345" customFormat="1" ht="176" customHeight="1" spans="1:5">
      <c r="A11" s="387" t="s">
        <v>1128</v>
      </c>
      <c r="B11" s="387"/>
      <c r="C11" s="387"/>
      <c r="D11" s="387"/>
      <c r="E11" s="387"/>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9">
    <tabColor theme="9" tint="0.6"/>
  </sheetPr>
  <dimension ref="A1:F51"/>
  <sheetViews>
    <sheetView showGridLines="0" showZeros="0" view="pageBreakPreview" zoomScaleNormal="115" workbookViewId="0">
      <pane ySplit="3" topLeftCell="A29" activePane="bottomLeft" state="frozen"/>
      <selection/>
      <selection pane="bottomLeft" activeCell="E35" sqref="E35"/>
    </sheetView>
  </sheetViews>
  <sheetFormatPr defaultColWidth="9" defaultRowHeight="14.25" outlineLevelCol="5"/>
  <cols>
    <col min="1" max="1" width="20.6333333333333" style="147" hidden="1" customWidth="1"/>
    <col min="2" max="2" width="50.75" style="147" customWidth="1"/>
    <col min="3" max="4" width="20.6333333333333" style="147" customWidth="1"/>
    <col min="5" max="5" width="20.6333333333333" style="321" customWidth="1"/>
    <col min="6" max="6" width="3.75" style="147" hidden="1" customWidth="1"/>
    <col min="7" max="16357" width="9" style="147"/>
    <col min="16358" max="16358" width="45.6333333333333" style="147"/>
    <col min="16359" max="16384" width="9" style="147"/>
  </cols>
  <sheetData>
    <row r="1" s="345" customFormat="1" ht="40.5" customHeight="1" spans="1:5">
      <c r="A1" s="349" t="s">
        <v>1129</v>
      </c>
      <c r="B1" s="349"/>
      <c r="C1" s="349"/>
      <c r="D1" s="349"/>
      <c r="E1" s="349"/>
    </row>
    <row r="2" s="319" customFormat="1" ht="20.1" customHeight="1" spans="1:6">
      <c r="A2" s="322"/>
      <c r="B2" s="323"/>
      <c r="C2" s="324"/>
      <c r="D2" s="323"/>
      <c r="E2" s="325" t="s">
        <v>2</v>
      </c>
      <c r="F2" s="322"/>
    </row>
    <row r="3" s="320" customFormat="1" ht="45" customHeight="1" spans="1:6">
      <c r="A3" s="326" t="s">
        <v>3</v>
      </c>
      <c r="B3" s="327" t="s">
        <v>4</v>
      </c>
      <c r="C3" s="169" t="s">
        <v>5</v>
      </c>
      <c r="D3" s="169" t="s">
        <v>6</v>
      </c>
      <c r="E3" s="169" t="s">
        <v>7</v>
      </c>
      <c r="F3" s="328" t="s">
        <v>8</v>
      </c>
    </row>
    <row r="4" s="320" customFormat="1" ht="36" customHeight="1" spans="1:6">
      <c r="A4" s="297" t="s">
        <v>1130</v>
      </c>
      <c r="B4" s="295" t="s">
        <v>1131</v>
      </c>
      <c r="C4" s="329"/>
      <c r="D4" s="329"/>
      <c r="E4" s="87" t="str">
        <f>IFERROR(D4/C4-1,"")</f>
        <v/>
      </c>
      <c r="F4" s="330" t="str">
        <f t="shared" ref="F4:F38" si="0">IF(LEN(A4)=7,"是",IF(B4&lt;&gt;"",IF(SUM(C4:D4)&lt;&gt;0,"是","否"),"是"))</f>
        <v>是</v>
      </c>
    </row>
    <row r="5" ht="36" customHeight="1" spans="1:6">
      <c r="A5" s="297" t="s">
        <v>1132</v>
      </c>
      <c r="B5" s="295" t="s">
        <v>1133</v>
      </c>
      <c r="C5" s="329"/>
      <c r="D5" s="329"/>
      <c r="E5" s="87" t="str">
        <f t="shared" ref="E5:E38" si="1">IFERROR(D5/C5-1,"")</f>
        <v/>
      </c>
      <c r="F5" s="330" t="str">
        <f t="shared" si="0"/>
        <v>是</v>
      </c>
    </row>
    <row r="6" ht="36" customHeight="1" spans="1:6">
      <c r="A6" s="297" t="s">
        <v>1134</v>
      </c>
      <c r="B6" s="295" t="s">
        <v>1135</v>
      </c>
      <c r="C6" s="329"/>
      <c r="D6" s="329"/>
      <c r="E6" s="87" t="str">
        <f t="shared" si="1"/>
        <v/>
      </c>
      <c r="F6" s="330" t="str">
        <f t="shared" si="0"/>
        <v>是</v>
      </c>
    </row>
    <row r="7" ht="36" customHeight="1" spans="1:6">
      <c r="A7" s="297" t="s">
        <v>1136</v>
      </c>
      <c r="B7" s="295" t="s">
        <v>1137</v>
      </c>
      <c r="C7" s="329"/>
      <c r="D7" s="329"/>
      <c r="E7" s="87" t="str">
        <f t="shared" si="1"/>
        <v/>
      </c>
      <c r="F7" s="330" t="str">
        <f t="shared" si="0"/>
        <v>是</v>
      </c>
    </row>
    <row r="8" ht="36" customHeight="1" spans="1:6">
      <c r="A8" s="297" t="s">
        <v>1138</v>
      </c>
      <c r="B8" s="295" t="s">
        <v>1139</v>
      </c>
      <c r="C8" s="329"/>
      <c r="D8" s="329"/>
      <c r="E8" s="87" t="str">
        <f t="shared" si="1"/>
        <v/>
      </c>
      <c r="F8" s="330" t="str">
        <f t="shared" si="0"/>
        <v>是</v>
      </c>
    </row>
    <row r="9" ht="36" customHeight="1" spans="1:6">
      <c r="A9" s="297" t="s">
        <v>1140</v>
      </c>
      <c r="B9" s="295" t="s">
        <v>1141</v>
      </c>
      <c r="C9" s="329"/>
      <c r="D9" s="329"/>
      <c r="E9" s="87" t="str">
        <f t="shared" si="1"/>
        <v/>
      </c>
      <c r="F9" s="330" t="str">
        <f t="shared" si="0"/>
        <v>是</v>
      </c>
    </row>
    <row r="10" ht="36" customHeight="1" spans="1:6">
      <c r="A10" s="297" t="s">
        <v>1142</v>
      </c>
      <c r="B10" s="295" t="s">
        <v>1143</v>
      </c>
      <c r="C10" s="329">
        <f>SUM(C11:C15)</f>
        <v>29997</v>
      </c>
      <c r="D10" s="329">
        <f>SUM(D11:D15)</f>
        <v>168421</v>
      </c>
      <c r="E10" s="87">
        <f t="shared" si="1"/>
        <v>4.615</v>
      </c>
      <c r="F10" s="330" t="str">
        <f t="shared" si="0"/>
        <v>是</v>
      </c>
    </row>
    <row r="11" ht="36" customHeight="1" spans="1:6">
      <c r="A11" s="297" t="s">
        <v>1144</v>
      </c>
      <c r="B11" s="300" t="s">
        <v>1145</v>
      </c>
      <c r="C11" s="331">
        <v>27442</v>
      </c>
      <c r="D11" s="331">
        <v>165021</v>
      </c>
      <c r="E11" s="91">
        <f t="shared" si="1"/>
        <v>5.013</v>
      </c>
      <c r="F11" s="330" t="str">
        <f t="shared" si="0"/>
        <v>是</v>
      </c>
    </row>
    <row r="12" ht="36" customHeight="1" spans="1:6">
      <c r="A12" s="297" t="s">
        <v>1146</v>
      </c>
      <c r="B12" s="300" t="s">
        <v>1147</v>
      </c>
      <c r="C12" s="331">
        <v>764</v>
      </c>
      <c r="D12" s="331"/>
      <c r="E12" s="91">
        <f t="shared" si="1"/>
        <v>-1</v>
      </c>
      <c r="F12" s="330" t="str">
        <f t="shared" si="0"/>
        <v>是</v>
      </c>
    </row>
    <row r="13" ht="36" customHeight="1" spans="1:6">
      <c r="A13" s="297" t="s">
        <v>1148</v>
      </c>
      <c r="B13" s="300" t="s">
        <v>1149</v>
      </c>
      <c r="C13" s="331">
        <v>1771</v>
      </c>
      <c r="D13" s="331">
        <v>3400</v>
      </c>
      <c r="E13" s="91">
        <f t="shared" si="1"/>
        <v>0.92</v>
      </c>
      <c r="F13" s="330" t="str">
        <f t="shared" si="0"/>
        <v>是</v>
      </c>
    </row>
    <row r="14" ht="36" customHeight="1" spans="1:6">
      <c r="A14" s="297" t="s">
        <v>1150</v>
      </c>
      <c r="B14" s="300" t="s">
        <v>1151</v>
      </c>
      <c r="C14" s="331">
        <v>-8</v>
      </c>
      <c r="D14" s="331"/>
      <c r="E14" s="91">
        <f t="shared" si="1"/>
        <v>-1</v>
      </c>
      <c r="F14" s="330" t="str">
        <f t="shared" si="0"/>
        <v>是</v>
      </c>
    </row>
    <row r="15" ht="36" customHeight="1" spans="1:6">
      <c r="A15" s="297" t="s">
        <v>1152</v>
      </c>
      <c r="B15" s="300" t="s">
        <v>1153</v>
      </c>
      <c r="C15" s="331">
        <v>28</v>
      </c>
      <c r="D15" s="331"/>
      <c r="E15" s="91">
        <f t="shared" si="1"/>
        <v>-1</v>
      </c>
      <c r="F15" s="330" t="str">
        <f t="shared" si="0"/>
        <v>是</v>
      </c>
    </row>
    <row r="16" ht="36" customHeight="1" spans="1:6">
      <c r="A16" s="332" t="s">
        <v>1154</v>
      </c>
      <c r="B16" s="156" t="s">
        <v>1155</v>
      </c>
      <c r="C16" s="329"/>
      <c r="D16" s="329"/>
      <c r="E16" s="87" t="str">
        <f t="shared" si="1"/>
        <v/>
      </c>
      <c r="F16" s="330" t="str">
        <f t="shared" si="0"/>
        <v>是</v>
      </c>
    </row>
    <row r="17" ht="36" customHeight="1" spans="1:6">
      <c r="A17" s="332" t="s">
        <v>1156</v>
      </c>
      <c r="B17" s="156" t="s">
        <v>1157</v>
      </c>
      <c r="C17" s="329"/>
      <c r="D17" s="329"/>
      <c r="E17" s="87" t="str">
        <f t="shared" si="1"/>
        <v/>
      </c>
      <c r="F17" s="330" t="str">
        <f t="shared" si="0"/>
        <v>是</v>
      </c>
    </row>
    <row r="18" ht="36" hidden="1" customHeight="1" spans="1:6">
      <c r="A18" s="332" t="s">
        <v>1158</v>
      </c>
      <c r="B18" s="175" t="s">
        <v>1159</v>
      </c>
      <c r="C18" s="331"/>
      <c r="D18" s="331"/>
      <c r="E18" s="87" t="str">
        <f t="shared" si="1"/>
        <v/>
      </c>
      <c r="F18" s="330" t="str">
        <f t="shared" si="0"/>
        <v>否</v>
      </c>
    </row>
    <row r="19" ht="36" hidden="1" customHeight="1" spans="1:6">
      <c r="A19" s="332" t="s">
        <v>1160</v>
      </c>
      <c r="B19" s="175" t="s">
        <v>1161</v>
      </c>
      <c r="C19" s="331"/>
      <c r="D19" s="331"/>
      <c r="E19" s="87" t="str">
        <f t="shared" si="1"/>
        <v/>
      </c>
      <c r="F19" s="330" t="str">
        <f t="shared" si="0"/>
        <v>否</v>
      </c>
    </row>
    <row r="20" ht="36" customHeight="1" spans="1:6">
      <c r="A20" s="332" t="s">
        <v>1162</v>
      </c>
      <c r="B20" s="156" t="s">
        <v>1163</v>
      </c>
      <c r="C20" s="329">
        <v>370</v>
      </c>
      <c r="D20" s="329"/>
      <c r="E20" s="87">
        <f t="shared" si="1"/>
        <v>-1</v>
      </c>
      <c r="F20" s="330" t="str">
        <f t="shared" si="0"/>
        <v>是</v>
      </c>
    </row>
    <row r="21" ht="36" customHeight="1" spans="1:6">
      <c r="A21" s="332" t="s">
        <v>1164</v>
      </c>
      <c r="B21" s="156" t="s">
        <v>1165</v>
      </c>
      <c r="C21" s="329"/>
      <c r="D21" s="329"/>
      <c r="E21" s="87" t="str">
        <f t="shared" si="1"/>
        <v/>
      </c>
      <c r="F21" s="330" t="str">
        <f t="shared" si="0"/>
        <v>是</v>
      </c>
    </row>
    <row r="22" ht="36" customHeight="1" spans="1:6">
      <c r="A22" s="332" t="s">
        <v>1166</v>
      </c>
      <c r="B22" s="156" t="s">
        <v>1167</v>
      </c>
      <c r="C22" s="329"/>
      <c r="D22" s="329"/>
      <c r="E22" s="87" t="str">
        <f t="shared" si="1"/>
        <v/>
      </c>
      <c r="F22" s="330" t="str">
        <f t="shared" si="0"/>
        <v>是</v>
      </c>
    </row>
    <row r="23" ht="36" customHeight="1" spans="1:6">
      <c r="A23" s="297" t="s">
        <v>1168</v>
      </c>
      <c r="B23" s="295" t="s">
        <v>1169</v>
      </c>
      <c r="C23" s="329"/>
      <c r="D23" s="329"/>
      <c r="E23" s="87" t="str">
        <f t="shared" si="1"/>
        <v/>
      </c>
      <c r="F23" s="330" t="str">
        <f t="shared" si="0"/>
        <v>是</v>
      </c>
    </row>
    <row r="24" ht="36" customHeight="1" spans="1:6">
      <c r="A24" s="297" t="s">
        <v>1170</v>
      </c>
      <c r="B24" s="295" t="s">
        <v>1171</v>
      </c>
      <c r="C24" s="329">
        <v>140</v>
      </c>
      <c r="D24" s="329">
        <v>110</v>
      </c>
      <c r="E24" s="87">
        <f t="shared" si="1"/>
        <v>-0.214</v>
      </c>
      <c r="F24" s="330" t="str">
        <f t="shared" si="0"/>
        <v>是</v>
      </c>
    </row>
    <row r="25" ht="36" customHeight="1" spans="1:6">
      <c r="A25" s="297" t="s">
        <v>1172</v>
      </c>
      <c r="B25" s="295" t="s">
        <v>1173</v>
      </c>
      <c r="C25" s="329"/>
      <c r="D25" s="329"/>
      <c r="E25" s="87" t="str">
        <f t="shared" si="1"/>
        <v/>
      </c>
      <c r="F25" s="330" t="str">
        <f t="shared" si="0"/>
        <v>是</v>
      </c>
    </row>
    <row r="26" ht="36" customHeight="1" spans="1:6">
      <c r="A26" s="297" t="s">
        <v>1174</v>
      </c>
      <c r="B26" s="295" t="s">
        <v>1175</v>
      </c>
      <c r="C26" s="329"/>
      <c r="D26" s="329"/>
      <c r="E26" s="87" t="str">
        <f t="shared" si="1"/>
        <v/>
      </c>
      <c r="F26" s="330" t="str">
        <f t="shared" si="0"/>
        <v>是</v>
      </c>
    </row>
    <row r="27" ht="36" customHeight="1" spans="1:6">
      <c r="A27" s="297" t="s">
        <v>1176</v>
      </c>
      <c r="B27" s="295" t="s">
        <v>1177</v>
      </c>
      <c r="C27" s="329">
        <v>1751</v>
      </c>
      <c r="D27" s="329">
        <v>4080</v>
      </c>
      <c r="E27" s="87">
        <f t="shared" si="1"/>
        <v>1.33</v>
      </c>
      <c r="F27" s="330" t="str">
        <f t="shared" si="0"/>
        <v>是</v>
      </c>
    </row>
    <row r="28" ht="36" customHeight="1" spans="1:6">
      <c r="A28" s="297"/>
      <c r="B28" s="300"/>
      <c r="C28" s="331"/>
      <c r="D28" s="331"/>
      <c r="E28" s="87" t="str">
        <f t="shared" si="1"/>
        <v/>
      </c>
      <c r="F28" s="330" t="str">
        <f t="shared" si="0"/>
        <v>是</v>
      </c>
    </row>
    <row r="29" ht="36" customHeight="1" spans="1:6">
      <c r="A29" s="306"/>
      <c r="B29" s="307" t="s">
        <v>1178</v>
      </c>
      <c r="C29" s="329">
        <f>SUM(C4:C10,C16:C17,C20:C27)</f>
        <v>32258</v>
      </c>
      <c r="D29" s="329">
        <f>SUM(D4:D10,D16:D17,D20:D27)</f>
        <v>172611</v>
      </c>
      <c r="E29" s="87">
        <f t="shared" si="1"/>
        <v>4.351</v>
      </c>
      <c r="F29" s="330" t="str">
        <f t="shared" si="0"/>
        <v>是</v>
      </c>
    </row>
    <row r="30" ht="36" hidden="1" customHeight="1" spans="1:6">
      <c r="A30" s="333">
        <v>105</v>
      </c>
      <c r="B30" s="334" t="s">
        <v>1179</v>
      </c>
      <c r="C30" s="363"/>
      <c r="D30" s="357"/>
      <c r="E30" s="87" t="str">
        <f t="shared" si="1"/>
        <v/>
      </c>
      <c r="F30" s="330" t="str">
        <f t="shared" si="0"/>
        <v>否</v>
      </c>
    </row>
    <row r="31" ht="36" customHeight="1" spans="1:6">
      <c r="A31" s="372">
        <v>110</v>
      </c>
      <c r="B31" s="373" t="s">
        <v>36</v>
      </c>
      <c r="C31" s="363">
        <f>SUM(C32,C35:C37)</f>
        <v>151027</v>
      </c>
      <c r="D31" s="363">
        <f>SUM(D32,D35:D37)</f>
        <v>141095</v>
      </c>
      <c r="E31" s="87">
        <f t="shared" si="1"/>
        <v>-0.066</v>
      </c>
      <c r="F31" s="330" t="str">
        <f t="shared" si="0"/>
        <v>是</v>
      </c>
    </row>
    <row r="32" ht="36" customHeight="1" spans="1:6">
      <c r="A32" s="372">
        <v>11004</v>
      </c>
      <c r="B32" s="373" t="s">
        <v>1180</v>
      </c>
      <c r="C32" s="363">
        <f>SUM(C33:C34)</f>
        <v>8173</v>
      </c>
      <c r="D32" s="363">
        <f>SUM(D33:D34)</f>
        <v>3600</v>
      </c>
      <c r="E32" s="87">
        <f t="shared" si="1"/>
        <v>-0.56</v>
      </c>
      <c r="F32" s="330" t="str">
        <f t="shared" si="0"/>
        <v>是</v>
      </c>
    </row>
    <row r="33" ht="36" customHeight="1" spans="1:6">
      <c r="A33" s="374">
        <v>1100402</v>
      </c>
      <c r="B33" s="375" t="s">
        <v>1181</v>
      </c>
      <c r="C33" s="369">
        <v>8173</v>
      </c>
      <c r="D33" s="351">
        <v>3600</v>
      </c>
      <c r="E33" s="91">
        <f t="shared" si="1"/>
        <v>-0.56</v>
      </c>
      <c r="F33" s="330" t="str">
        <f t="shared" si="0"/>
        <v>是</v>
      </c>
    </row>
    <row r="34" ht="36" hidden="1" customHeight="1" spans="1:6">
      <c r="A34" s="374">
        <v>1100403</v>
      </c>
      <c r="B34" s="375" t="s">
        <v>1182</v>
      </c>
      <c r="C34" s="369"/>
      <c r="D34" s="351"/>
      <c r="E34" s="91" t="str">
        <f t="shared" si="1"/>
        <v/>
      </c>
      <c r="F34" s="330" t="str">
        <f t="shared" si="0"/>
        <v>是</v>
      </c>
    </row>
    <row r="35" ht="36" customHeight="1" spans="1:6">
      <c r="A35" s="374">
        <v>11008</v>
      </c>
      <c r="B35" s="375" t="s">
        <v>39</v>
      </c>
      <c r="C35" s="369">
        <v>56034</v>
      </c>
      <c r="D35" s="351">
        <v>23710</v>
      </c>
      <c r="E35" s="91">
        <f t="shared" si="1"/>
        <v>-0.577</v>
      </c>
      <c r="F35" s="330" t="str">
        <f t="shared" si="0"/>
        <v>是</v>
      </c>
    </row>
    <row r="36" ht="36" customHeight="1" spans="1:6">
      <c r="A36" s="374">
        <v>11009</v>
      </c>
      <c r="B36" s="375" t="s">
        <v>40</v>
      </c>
      <c r="C36" s="369">
        <v>6820</v>
      </c>
      <c r="D36" s="351">
        <v>10425</v>
      </c>
      <c r="E36" s="91">
        <f t="shared" si="1"/>
        <v>0.529</v>
      </c>
      <c r="F36" s="330" t="str">
        <f t="shared" si="0"/>
        <v>是</v>
      </c>
    </row>
    <row r="37" ht="36" customHeight="1" spans="1:6">
      <c r="A37" s="374">
        <v>11011</v>
      </c>
      <c r="B37" s="375" t="s">
        <v>1183</v>
      </c>
      <c r="C37" s="369">
        <v>80000</v>
      </c>
      <c r="D37" s="351">
        <v>103360</v>
      </c>
      <c r="E37" s="91">
        <f t="shared" si="1"/>
        <v>0.292</v>
      </c>
      <c r="F37" s="330" t="str">
        <f t="shared" si="0"/>
        <v>是</v>
      </c>
    </row>
    <row r="38" ht="36" customHeight="1" spans="1:6">
      <c r="A38" s="343"/>
      <c r="B38" s="344" t="s">
        <v>44</v>
      </c>
      <c r="C38" s="363">
        <f>SUM(C29:C31)</f>
        <v>183285</v>
      </c>
      <c r="D38" s="363">
        <f>SUM(D29:D31)</f>
        <v>313706</v>
      </c>
      <c r="E38" s="87">
        <f t="shared" si="1"/>
        <v>0.712</v>
      </c>
      <c r="F38" s="330" t="str">
        <f t="shared" si="0"/>
        <v>是</v>
      </c>
    </row>
    <row r="39" spans="3:4">
      <c r="C39" s="376"/>
      <c r="D39" s="376"/>
    </row>
    <row r="41" spans="3:4">
      <c r="C41" s="376"/>
      <c r="D41" s="376"/>
    </row>
    <row r="43" spans="3:4">
      <c r="C43" s="376"/>
      <c r="D43" s="376"/>
    </row>
    <row r="44" spans="3:4">
      <c r="C44" s="376"/>
      <c r="D44" s="376"/>
    </row>
    <row r="46" spans="3:4">
      <c r="C46" s="376"/>
      <c r="D46" s="376"/>
    </row>
    <row r="47" spans="3:4">
      <c r="C47" s="376"/>
      <c r="D47" s="376"/>
    </row>
    <row r="48" spans="3:4">
      <c r="C48" s="376"/>
      <c r="D48" s="376"/>
    </row>
    <row r="49" spans="3:4">
      <c r="C49" s="376"/>
      <c r="D49" s="376"/>
    </row>
    <row r="51" spans="3:4">
      <c r="C51" s="376"/>
      <c r="D51" s="376"/>
    </row>
  </sheetData>
  <autoFilter xmlns:etc="http://www.wps.cn/officeDocument/2017/etCustomData" ref="A3:F38" etc:filterBottomFollowUsedRange="0">
    <filterColumn colId="5">
      <customFilters>
        <customFilter operator="equal" val="是"/>
      </customFilters>
    </filterColumn>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1-1红塔区一般公共预算收入情况表</vt:lpstr>
      <vt:lpstr>1-2红塔区一般公共预算支出情况表</vt:lpstr>
      <vt:lpstr>1-3区本级一般公共预算收入情况表</vt:lpstr>
      <vt:lpstr>1-4区本级一般公共预算支出情况表（公开到项级）</vt:lpstr>
      <vt:lpstr>1-5区本级一般公共预算基本支出情况表（公开到款级）</vt:lpstr>
      <vt:lpstr>1-6一般公共预算支出表（州、市对下转移支付项目）</vt:lpstr>
      <vt:lpstr>1-7红塔区分地区税收返还和转移支付预算表</vt:lpstr>
      <vt:lpstr>1-8红塔区区本级“三公”经费预算财政拨款情况统计表</vt:lpstr>
      <vt:lpstr>2-1红塔区政府性基金预算收入情况表</vt:lpstr>
      <vt:lpstr>2-2红塔区政府性基金预算支出情况表</vt:lpstr>
      <vt:lpstr>2-3区本级政府性基金预算收入情况表</vt:lpstr>
      <vt:lpstr>2-4区本级政府性基金预算支出情况表（公开到项级）</vt:lpstr>
      <vt:lpstr>2-5本级政府性基金支出表（州、市对下转移支付）</vt:lpstr>
      <vt:lpstr>3-1红塔区国有资本经营收入预算情况表</vt:lpstr>
      <vt:lpstr>3-2红塔区国有资本经营支出预算情况表</vt:lpstr>
      <vt:lpstr>3-3区本级国有资本经营收入预算情况表</vt:lpstr>
      <vt:lpstr>3-4区本级国有资本经营支出预算情况表（公开到项级）</vt:lpstr>
      <vt:lpstr>3-5 红塔区国有资本经营预算转移支付表 （分地区）</vt:lpstr>
      <vt:lpstr>3-6 国有资本经营预算转移支付表（分项目）</vt:lpstr>
      <vt:lpstr>4-1红塔区社会保险基金收入预算情况表</vt:lpstr>
      <vt:lpstr>4-2红塔区社会保险基金支出预算情况表</vt:lpstr>
      <vt:lpstr>4-3区本级社会保险基金收入预算情况表</vt:lpstr>
      <vt:lpstr>4-4区本级社会保险基金支出预算情况表</vt:lpstr>
      <vt:lpstr>5-1   2023年地方政府债务限额及余额预算情况表</vt:lpstr>
      <vt:lpstr>5-2  2023年地方政府一般债务余额情况表</vt:lpstr>
      <vt:lpstr>5-3  本级2023年地方政府一般债务余额情况表</vt:lpstr>
      <vt:lpstr>5-4 2023年地方政府专项债务余额情况表</vt:lpstr>
      <vt:lpstr>5-5 本级2023年地方政府专项债务余额情况表（本级）</vt:lpstr>
      <vt:lpstr>5-6 地方政府债券发行及还本付息情况表</vt:lpstr>
      <vt:lpstr>5-7 2024年政府专项债务限额和余额情况表</vt:lpstr>
      <vt:lpstr>5-8 2024年年初新增地方政府债券资金安排表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景玉荣</cp:lastModifiedBy>
  <dcterms:created xsi:type="dcterms:W3CDTF">2006-09-16T00:00:00Z</dcterms:created>
  <cp:lastPrinted>2020-05-07T10:46:00Z</cp:lastPrinted>
  <dcterms:modified xsi:type="dcterms:W3CDTF">2025-10-09T07:09:26Z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1CA1E7958D594D96BA166980EEF4828E_12</vt:lpwstr>
  </property>
</Properties>
</file>