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activeTab="1"/>
  </bookViews>
  <sheets>
    <sheet name="基本情况表" sheetId="2" r:id="rId1"/>
    <sheet name="收入表" sheetId="3" r:id="rId2"/>
    <sheet name="成本审定表" sheetId="1" r:id="rId3"/>
  </sheets>
  <calcPr calcId="144525"/>
</workbook>
</file>

<file path=xl/sharedStrings.xml><?xml version="1.0" encoding="utf-8"?>
<sst xmlns="http://schemas.openxmlformats.org/spreadsheetml/2006/main" count="205" uniqueCount="112">
  <si>
    <t>2018-2020年玉溪市红塔区幼儿园幼儿教育基本情况表</t>
  </si>
  <si>
    <t>制表单位：玉溪市红塔区发展和改革局                              日期：2022年2月24日</t>
  </si>
  <si>
    <t>项         目</t>
  </si>
  <si>
    <t>单位</t>
  </si>
  <si>
    <t>平 均</t>
  </si>
  <si>
    <t>一级一等</t>
  </si>
  <si>
    <t>一级二等</t>
  </si>
  <si>
    <t>红塔区  第二    幼儿园</t>
  </si>
  <si>
    <t>高 仓   中心    幼儿园</t>
  </si>
  <si>
    <t>春 和   中心    幼儿园</t>
  </si>
  <si>
    <t>洛河乡 中心    幼儿园</t>
  </si>
  <si>
    <t>一、班级数</t>
  </si>
  <si>
    <t>个</t>
  </si>
  <si>
    <t>二、幼儿学生人数</t>
  </si>
  <si>
    <t>人</t>
  </si>
  <si>
    <t>三、在职教保职工总人数</t>
  </si>
  <si>
    <t xml:space="preserve"> 1.行政管理人员数</t>
  </si>
  <si>
    <t xml:space="preserve"> 2.教师人数</t>
  </si>
  <si>
    <t xml:space="preserve"> 3.保育员人数 </t>
  </si>
  <si>
    <t xml:space="preserve"> 4.医务人员</t>
  </si>
  <si>
    <t xml:space="preserve"> 5.工勤人员</t>
  </si>
  <si>
    <t xml:space="preserve">  其中：炊事员</t>
  </si>
  <si>
    <t xml:space="preserve">       司机</t>
  </si>
  <si>
    <t xml:space="preserve">       清洁工</t>
  </si>
  <si>
    <t xml:space="preserve"> 6.其他人员</t>
  </si>
  <si>
    <t>四、临聘人员数</t>
  </si>
  <si>
    <t>五、单位定编人数</t>
  </si>
  <si>
    <t>六、离退休人数</t>
  </si>
  <si>
    <t>七、幼教机构投资规模</t>
  </si>
  <si>
    <t>万元</t>
  </si>
  <si>
    <t>八、幼教机构建筑面积</t>
  </si>
  <si>
    <t>㎡</t>
  </si>
  <si>
    <t>九、固定资产（原值）</t>
  </si>
  <si>
    <t>1.土地、房屋及构筑物</t>
  </si>
  <si>
    <t>2.通用设备</t>
  </si>
  <si>
    <t>3.专用设备</t>
  </si>
  <si>
    <t>4.文物和陈列品</t>
  </si>
  <si>
    <t>5.图书、档案</t>
  </si>
  <si>
    <t>6.家具、用具、装具及动植物</t>
  </si>
  <si>
    <t>7.无形资产</t>
  </si>
  <si>
    <t>十、幼儿与教职工比例</t>
  </si>
  <si>
    <t>2018-2020年玉溪市红塔区幼儿园幼儿教育收入情况表</t>
  </si>
  <si>
    <t>制表单位：玉溪市红塔区发展和改革局                                                                  日期：2022年2月24日</t>
  </si>
  <si>
    <t>项       目</t>
  </si>
  <si>
    <t>占培养总成本比重(%)</t>
  </si>
  <si>
    <t>填报说明</t>
  </si>
  <si>
    <t>红塔区第二幼儿园</t>
  </si>
  <si>
    <t>高 仓 中心幼儿园</t>
  </si>
  <si>
    <t>春 和 中心幼儿园</t>
  </si>
  <si>
    <t>洛河乡中心幼儿园</t>
  </si>
  <si>
    <t>一、财政拨款收入</t>
  </si>
  <si>
    <t>收入决算表</t>
  </si>
  <si>
    <t>二、上级补助收入</t>
  </si>
  <si>
    <t>三、事业收入</t>
  </si>
  <si>
    <t>四、其他收入</t>
  </si>
  <si>
    <t>五、保育费收入
（非税收入）</t>
  </si>
  <si>
    <t>取非税收入征缴情况表中公办幼儿园保育费</t>
  </si>
  <si>
    <t>（一）保育费返还</t>
  </si>
  <si>
    <t>若财政拨款中包含保育费返还，单独剔除放在此列</t>
  </si>
  <si>
    <t>本年收入</t>
  </si>
  <si>
    <t>年培养总成本</t>
  </si>
  <si>
    <t>年生均培养成本</t>
  </si>
  <si>
    <t>元/年.人</t>
  </si>
  <si>
    <t>月生均培养成本</t>
  </si>
  <si>
    <t>元/月.人</t>
  </si>
  <si>
    <t>表格公式：本年收入=财政拨款收入+上级补助收入+事业收入+其他收入+保育费返还</t>
  </si>
  <si>
    <t>2018-2020年玉溪市红塔区幼儿园保育教育成本核定表(汇总)</t>
  </si>
  <si>
    <t>制表单位：玉溪市红塔区发展和改革局                                日期：2022年2月24日</t>
  </si>
  <si>
    <t>一、人员费用（工资福利）支出小计</t>
  </si>
  <si>
    <t>1.基本工资</t>
  </si>
  <si>
    <t>2.津贴补贴</t>
  </si>
  <si>
    <t>3.奖金</t>
  </si>
  <si>
    <t>4.绩效工资</t>
  </si>
  <si>
    <t>5.社会保障费</t>
  </si>
  <si>
    <t>6.其他人员支出</t>
  </si>
  <si>
    <t>二、公用支出（商品和服务支出）小计</t>
  </si>
  <si>
    <t>1.办公费</t>
  </si>
  <si>
    <t>2.水电费</t>
  </si>
  <si>
    <t>3.邮电费</t>
  </si>
  <si>
    <t>4.会议及培训费</t>
  </si>
  <si>
    <t>5.差旅费和其他交通费用</t>
  </si>
  <si>
    <t>6.公务接待费</t>
  </si>
  <si>
    <t>7.维修（维护）费</t>
  </si>
  <si>
    <t>8.专用材料费</t>
  </si>
  <si>
    <t>9.劳务费</t>
  </si>
  <si>
    <t>10.托业务费</t>
  </si>
  <si>
    <t>11.租赁费</t>
  </si>
  <si>
    <t>12.工会经费</t>
  </si>
  <si>
    <t>13.福利费</t>
  </si>
  <si>
    <t>14.公务用车运行维护费</t>
  </si>
  <si>
    <t>15.其他商品和服务支出</t>
  </si>
  <si>
    <t>16.物业管理费</t>
  </si>
  <si>
    <t>三、对个人和家庭的补助支出</t>
  </si>
  <si>
    <t>1.退休费</t>
  </si>
  <si>
    <t>2.抚恤金和生活补助</t>
  </si>
  <si>
    <t>3.奖励金</t>
  </si>
  <si>
    <t>4.其他对个人和家庭的补助支出</t>
  </si>
  <si>
    <t>四、资本性支出</t>
  </si>
  <si>
    <t>1.房屋建筑物购建</t>
  </si>
  <si>
    <t>2.办公设备购置</t>
  </si>
  <si>
    <t>3.专用设备购置</t>
  </si>
  <si>
    <t>4.大型修缮</t>
  </si>
  <si>
    <t>5.其他资本性支出</t>
  </si>
  <si>
    <t>五、已实施未支付</t>
  </si>
  <si>
    <t>六、固定资产折旧费</t>
  </si>
  <si>
    <t>七、培养成本总计(一至六项支出合计)</t>
  </si>
  <si>
    <t>八、年生均培养成本</t>
  </si>
  <si>
    <t>九、月生均培养成本</t>
  </si>
  <si>
    <t>十、财政拨款收入</t>
  </si>
  <si>
    <t>十一、扣除财政补助费用后的培养成本合计</t>
  </si>
  <si>
    <t>十二、扣除财政补助费用后的年生均培养成本</t>
  </si>
  <si>
    <t>十三、扣除财政补助费用后的月生均培养成本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</si>
</sst>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sz val="12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32" fillId="31" borderId="14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/>
    </xf>
    <xf numFmtId="178" fontId="6" fillId="0" borderId="4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right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78" fontId="3" fillId="0" borderId="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177" fontId="12" fillId="0" borderId="4" xfId="0" applyNumberFormat="1" applyFont="1" applyBorder="1">
      <alignment vertical="center"/>
    </xf>
    <xf numFmtId="177" fontId="0" fillId="0" borderId="4" xfId="0" applyNumberFormat="1" applyBorder="1">
      <alignment vertical="center"/>
    </xf>
    <xf numFmtId="177" fontId="0" fillId="0" borderId="4" xfId="0" applyNumberFormat="1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2" fillId="0" borderId="4" xfId="0" applyFont="1" applyBorder="1">
      <alignment vertical="center"/>
    </xf>
    <xf numFmtId="0" fontId="0" fillId="0" borderId="4" xfId="0" applyBorder="1">
      <alignment vertical="center"/>
    </xf>
    <xf numFmtId="178" fontId="0" fillId="0" borderId="4" xfId="0" applyNumberFormat="1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3" fillId="0" borderId="4" xfId="0" applyFont="1" applyFill="1" applyBorder="1">
      <alignment vertical="center"/>
    </xf>
    <xf numFmtId="178" fontId="13" fillId="0" borderId="4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177" fontId="0" fillId="0" borderId="4" xfId="0" applyNumberFormat="1" applyFont="1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22" workbookViewId="0">
      <selection activeCell="J20" sqref="J20"/>
    </sheetView>
  </sheetViews>
  <sheetFormatPr defaultColWidth="9" defaultRowHeight="13.5"/>
  <cols>
    <col min="1" max="1" width="27" customWidth="1"/>
    <col min="2" max="2" width="5.75" customWidth="1"/>
    <col min="3" max="8" width="9" customWidth="1"/>
  </cols>
  <sheetData>
    <row r="1" ht="30" customHeight="1" spans="1:8">
      <c r="A1" s="63" t="s">
        <v>0</v>
      </c>
      <c r="B1" s="63"/>
      <c r="C1" s="63"/>
      <c r="D1" s="63"/>
      <c r="E1" s="63"/>
      <c r="F1" s="63"/>
      <c r="G1" s="63"/>
      <c r="H1" s="63"/>
    </row>
    <row r="2" ht="21" customHeight="1" spans="1:8">
      <c r="A2" s="44" t="s">
        <v>1</v>
      </c>
      <c r="B2" s="44"/>
      <c r="C2" s="44"/>
      <c r="D2" s="44"/>
      <c r="E2" s="44"/>
      <c r="F2" s="44"/>
      <c r="G2" s="44"/>
      <c r="H2" s="44"/>
    </row>
    <row r="3" ht="25" customHeight="1" spans="1:8">
      <c r="A3" s="7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7"/>
      <c r="G3" s="7"/>
      <c r="H3" s="7"/>
    </row>
    <row r="4" ht="47" customHeight="1" spans="1:8">
      <c r="A4" s="7"/>
      <c r="B4" s="7"/>
      <c r="C4" s="6"/>
      <c r="D4" s="6" t="s">
        <v>7</v>
      </c>
      <c r="E4" s="6" t="s">
        <v>4</v>
      </c>
      <c r="F4" s="6" t="s">
        <v>8</v>
      </c>
      <c r="G4" s="6" t="s">
        <v>9</v>
      </c>
      <c r="H4" s="10" t="s">
        <v>10</v>
      </c>
    </row>
    <row r="5" ht="21" customHeight="1" spans="1:10">
      <c r="A5" s="15" t="s">
        <v>11</v>
      </c>
      <c r="B5" s="25" t="s">
        <v>12</v>
      </c>
      <c r="C5" s="64">
        <f t="shared" ref="C5:C21" si="0">(D5+F5+G5+H5)/4</f>
        <v>11</v>
      </c>
      <c r="D5" s="64">
        <v>16.3</v>
      </c>
      <c r="E5" s="65">
        <f t="shared" ref="E5:E12" si="1">SUM(F5:H5)/3</f>
        <v>9.23333333333333</v>
      </c>
      <c r="F5" s="47">
        <v>12.7</v>
      </c>
      <c r="G5" s="64">
        <v>12</v>
      </c>
      <c r="H5" s="47">
        <v>3</v>
      </c>
      <c r="J5">
        <f>D5+F5+G5+H5</f>
        <v>44</v>
      </c>
    </row>
    <row r="6" ht="21" customHeight="1" spans="1:10">
      <c r="A6" s="15" t="s">
        <v>13</v>
      </c>
      <c r="B6" s="25" t="s">
        <v>14</v>
      </c>
      <c r="C6" s="66">
        <f t="shared" si="0"/>
        <v>421.425</v>
      </c>
      <c r="D6" s="64">
        <v>622.3</v>
      </c>
      <c r="E6" s="65">
        <f t="shared" si="1"/>
        <v>354.466666666667</v>
      </c>
      <c r="F6" s="47">
        <v>525.7</v>
      </c>
      <c r="G6" s="64">
        <v>443.7</v>
      </c>
      <c r="H6" s="47">
        <v>94</v>
      </c>
      <c r="J6">
        <f>D6+F6+G6+H6</f>
        <v>1685.7</v>
      </c>
    </row>
    <row r="7" ht="21" customHeight="1" spans="1:8">
      <c r="A7" s="15" t="s">
        <v>15</v>
      </c>
      <c r="B7" s="25" t="s">
        <v>14</v>
      </c>
      <c r="C7" s="65">
        <f>C8+C9+C10+C11+C12+C16</f>
        <v>42.425</v>
      </c>
      <c r="D7" s="64">
        <v>64</v>
      </c>
      <c r="E7" s="65">
        <f>E8+E9+E10+E11+E12+E16</f>
        <v>35.2333333333333</v>
      </c>
      <c r="F7" s="47">
        <v>45.7</v>
      </c>
      <c r="G7" s="64">
        <v>45</v>
      </c>
      <c r="H7" s="47">
        <v>15</v>
      </c>
    </row>
    <row r="8" ht="21" customHeight="1" spans="1:8">
      <c r="A8" s="15" t="s">
        <v>16</v>
      </c>
      <c r="B8" s="25" t="s">
        <v>14</v>
      </c>
      <c r="C8" s="64">
        <f t="shared" si="0"/>
        <v>2</v>
      </c>
      <c r="D8" s="64">
        <v>6</v>
      </c>
      <c r="E8" s="65">
        <f t="shared" si="1"/>
        <v>0.666666666666667</v>
      </c>
      <c r="F8" s="47">
        <v>0</v>
      </c>
      <c r="G8" s="64">
        <v>2</v>
      </c>
      <c r="H8" s="47">
        <v>0</v>
      </c>
    </row>
    <row r="9" ht="21" customHeight="1" spans="1:8">
      <c r="A9" s="15" t="s">
        <v>17</v>
      </c>
      <c r="B9" s="25" t="s">
        <v>14</v>
      </c>
      <c r="C9" s="65">
        <f t="shared" si="0"/>
        <v>35.675</v>
      </c>
      <c r="D9" s="64">
        <v>54</v>
      </c>
      <c r="E9" s="65">
        <f t="shared" si="1"/>
        <v>29.5666666666667</v>
      </c>
      <c r="F9" s="47">
        <v>40.3</v>
      </c>
      <c r="G9" s="64">
        <v>36.7</v>
      </c>
      <c r="H9" s="47">
        <v>11.7</v>
      </c>
    </row>
    <row r="10" ht="21" customHeight="1" spans="1:8">
      <c r="A10" s="15" t="s">
        <v>18</v>
      </c>
      <c r="B10" s="25" t="s">
        <v>14</v>
      </c>
      <c r="C10" s="64">
        <f t="shared" si="0"/>
        <v>0.25</v>
      </c>
      <c r="D10" s="64">
        <v>0</v>
      </c>
      <c r="E10" s="65">
        <f t="shared" si="1"/>
        <v>0.333333333333333</v>
      </c>
      <c r="F10" s="47">
        <v>0</v>
      </c>
      <c r="G10" s="64">
        <v>1</v>
      </c>
      <c r="H10" s="47">
        <v>0</v>
      </c>
    </row>
    <row r="11" ht="21" customHeight="1" spans="1:8">
      <c r="A11" s="15" t="s">
        <v>19</v>
      </c>
      <c r="B11" s="25" t="s">
        <v>14</v>
      </c>
      <c r="C11" s="64">
        <f t="shared" si="0"/>
        <v>1</v>
      </c>
      <c r="D11" s="64">
        <v>1</v>
      </c>
      <c r="E11" s="65">
        <f t="shared" si="1"/>
        <v>1</v>
      </c>
      <c r="F11" s="47">
        <v>1</v>
      </c>
      <c r="G11" s="64">
        <v>1</v>
      </c>
      <c r="H11" s="47">
        <v>1</v>
      </c>
    </row>
    <row r="12" ht="21" customHeight="1" spans="1:8">
      <c r="A12" s="15" t="s">
        <v>20</v>
      </c>
      <c r="B12" s="25" t="s">
        <v>14</v>
      </c>
      <c r="C12" s="64">
        <f t="shared" si="0"/>
        <v>3</v>
      </c>
      <c r="D12" s="64">
        <v>3</v>
      </c>
      <c r="E12" s="65">
        <f t="shared" ref="E12:E21" si="2">SUM(F12:H12)/3</f>
        <v>3</v>
      </c>
      <c r="F12" s="47">
        <v>3.7</v>
      </c>
      <c r="G12" s="64">
        <v>3.3</v>
      </c>
      <c r="H12" s="47">
        <v>2</v>
      </c>
    </row>
    <row r="13" ht="21" customHeight="1" spans="1:8">
      <c r="A13" s="15" t="s">
        <v>21</v>
      </c>
      <c r="B13" s="25" t="s">
        <v>14</v>
      </c>
      <c r="C13" s="65">
        <f t="shared" si="0"/>
        <v>0.675</v>
      </c>
      <c r="D13" s="64">
        <v>1</v>
      </c>
      <c r="E13" s="65">
        <f t="shared" si="2"/>
        <v>0.566666666666667</v>
      </c>
      <c r="F13" s="47">
        <v>1.7</v>
      </c>
      <c r="G13" s="64">
        <v>0</v>
      </c>
      <c r="H13" s="47">
        <v>0</v>
      </c>
    </row>
    <row r="14" ht="21" customHeight="1" spans="1:8">
      <c r="A14" s="15" t="s">
        <v>22</v>
      </c>
      <c r="B14" s="25" t="s">
        <v>14</v>
      </c>
      <c r="C14" s="64">
        <f t="shared" si="0"/>
        <v>0</v>
      </c>
      <c r="D14" s="64">
        <v>0</v>
      </c>
      <c r="E14" s="65">
        <f t="shared" si="2"/>
        <v>0</v>
      </c>
      <c r="F14" s="47">
        <v>0</v>
      </c>
      <c r="G14" s="64">
        <v>0</v>
      </c>
      <c r="H14" s="47">
        <v>0</v>
      </c>
    </row>
    <row r="15" ht="21" customHeight="1" spans="1:8">
      <c r="A15" s="15" t="s">
        <v>23</v>
      </c>
      <c r="B15" s="25" t="s">
        <v>14</v>
      </c>
      <c r="C15" s="64">
        <f t="shared" si="0"/>
        <v>0.5</v>
      </c>
      <c r="D15" s="64">
        <v>0</v>
      </c>
      <c r="E15" s="65">
        <f t="shared" si="2"/>
        <v>0.666666666666667</v>
      </c>
      <c r="F15" s="47">
        <v>2</v>
      </c>
      <c r="G15" s="64">
        <v>0</v>
      </c>
      <c r="H15" s="47">
        <v>0</v>
      </c>
    </row>
    <row r="16" ht="21" customHeight="1" spans="1:8">
      <c r="A16" s="15" t="s">
        <v>24</v>
      </c>
      <c r="B16" s="25" t="s">
        <v>14</v>
      </c>
      <c r="C16" s="64">
        <f t="shared" si="0"/>
        <v>0.5</v>
      </c>
      <c r="D16" s="64">
        <v>0</v>
      </c>
      <c r="E16" s="65">
        <f t="shared" si="2"/>
        <v>0.666666666666667</v>
      </c>
      <c r="F16" s="47">
        <v>0.7</v>
      </c>
      <c r="G16" s="64">
        <v>1</v>
      </c>
      <c r="H16" s="47">
        <v>0.3</v>
      </c>
    </row>
    <row r="17" ht="21" customHeight="1" spans="1:8">
      <c r="A17" s="15" t="s">
        <v>25</v>
      </c>
      <c r="B17" s="25" t="s">
        <v>14</v>
      </c>
      <c r="C17" s="64">
        <f t="shared" si="0"/>
        <v>12</v>
      </c>
      <c r="D17" s="64">
        <v>15</v>
      </c>
      <c r="E17" s="65">
        <f t="shared" si="2"/>
        <v>11</v>
      </c>
      <c r="F17" s="47">
        <v>15</v>
      </c>
      <c r="G17" s="64">
        <v>12</v>
      </c>
      <c r="H17" s="47">
        <v>6</v>
      </c>
    </row>
    <row r="18" ht="21" customHeight="1" spans="1:8">
      <c r="A18" s="15" t="s">
        <v>26</v>
      </c>
      <c r="B18" s="25" t="s">
        <v>14</v>
      </c>
      <c r="C18" s="64">
        <f t="shared" si="0"/>
        <v>42.6</v>
      </c>
      <c r="D18" s="64">
        <v>64.7</v>
      </c>
      <c r="E18" s="65">
        <f t="shared" si="2"/>
        <v>35.2333333333333</v>
      </c>
      <c r="F18" s="47">
        <v>45.7</v>
      </c>
      <c r="G18" s="64">
        <v>45</v>
      </c>
      <c r="H18" s="47">
        <v>15</v>
      </c>
    </row>
    <row r="19" ht="21" customHeight="1" spans="1:8">
      <c r="A19" s="15" t="s">
        <v>27</v>
      </c>
      <c r="B19" s="25" t="s">
        <v>14</v>
      </c>
      <c r="C19" s="65">
        <f t="shared" si="0"/>
        <v>8.175</v>
      </c>
      <c r="D19" s="64">
        <v>30.7</v>
      </c>
      <c r="E19" s="65">
        <f t="shared" si="2"/>
        <v>0.666666666666667</v>
      </c>
      <c r="F19" s="47">
        <v>1</v>
      </c>
      <c r="G19" s="64">
        <v>0</v>
      </c>
      <c r="H19" s="47">
        <v>1</v>
      </c>
    </row>
    <row r="20" ht="21" customHeight="1" spans="1:8">
      <c r="A20" s="15" t="s">
        <v>28</v>
      </c>
      <c r="B20" s="25" t="s">
        <v>29</v>
      </c>
      <c r="C20" s="64">
        <f t="shared" si="0"/>
        <v>819.584166666667</v>
      </c>
      <c r="D20" s="64">
        <v>1267.86666666667</v>
      </c>
      <c r="E20" s="64">
        <f t="shared" si="2"/>
        <v>670.156666666667</v>
      </c>
      <c r="F20" s="47">
        <v>423.57</v>
      </c>
      <c r="G20" s="64">
        <v>1414.8</v>
      </c>
      <c r="H20" s="47">
        <v>172.1</v>
      </c>
    </row>
    <row r="21" ht="21" customHeight="1" spans="1:8">
      <c r="A21" s="15" t="s">
        <v>30</v>
      </c>
      <c r="B21" s="25" t="s">
        <v>31</v>
      </c>
      <c r="C21" s="65">
        <f t="shared" si="0"/>
        <v>3366.335</v>
      </c>
      <c r="D21" s="64">
        <v>4384</v>
      </c>
      <c r="E21" s="65">
        <f t="shared" si="2"/>
        <v>3027.11333333333</v>
      </c>
      <c r="F21" s="47">
        <v>3907.34</v>
      </c>
      <c r="G21" s="64">
        <v>4244</v>
      </c>
      <c r="H21" s="47">
        <v>930</v>
      </c>
    </row>
    <row r="22" ht="21" customHeight="1" spans="1:8">
      <c r="A22" s="15" t="s">
        <v>32</v>
      </c>
      <c r="B22" s="25" t="s">
        <v>29</v>
      </c>
      <c r="C22" s="64">
        <f>SUM(C23:C29)</f>
        <v>405.865833333333</v>
      </c>
      <c r="D22" s="64">
        <v>732.646666666667</v>
      </c>
      <c r="E22" s="64">
        <f>SUM(E23:E29)</f>
        <v>296.938888888889</v>
      </c>
      <c r="F22" s="47">
        <v>405.696666666667</v>
      </c>
      <c r="G22" s="64">
        <v>153.986666666667</v>
      </c>
      <c r="H22" s="47">
        <v>331.133333333333</v>
      </c>
    </row>
    <row r="23" ht="21" customHeight="1" spans="1:8">
      <c r="A23" s="15" t="s">
        <v>33</v>
      </c>
      <c r="B23" s="25" t="s">
        <v>29</v>
      </c>
      <c r="C23" s="64">
        <f t="shared" ref="C23:C29" si="3">(D23+F23+G23+H23)/4</f>
        <v>221.245</v>
      </c>
      <c r="D23" s="64">
        <v>443.66</v>
      </c>
      <c r="E23" s="64">
        <f t="shared" ref="E23:E29" si="4">SUM(F23:H23)/3</f>
        <v>147.106666666667</v>
      </c>
      <c r="F23" s="47">
        <v>235.836666666667</v>
      </c>
      <c r="G23" s="64">
        <v>0</v>
      </c>
      <c r="H23" s="47">
        <v>205.483333333333</v>
      </c>
    </row>
    <row r="24" ht="21" customHeight="1" spans="1:8">
      <c r="A24" s="15" t="s">
        <v>34</v>
      </c>
      <c r="B24" s="25" t="s">
        <v>29</v>
      </c>
      <c r="C24" s="64">
        <f t="shared" si="3"/>
        <v>89.7241666666667</v>
      </c>
      <c r="D24" s="64">
        <v>147.723333333333</v>
      </c>
      <c r="E24" s="64">
        <f t="shared" si="4"/>
        <v>70.3911111111111</v>
      </c>
      <c r="F24" s="47">
        <v>86.7333333333333</v>
      </c>
      <c r="G24" s="64">
        <v>53.38</v>
      </c>
      <c r="H24" s="47">
        <v>71.06</v>
      </c>
    </row>
    <row r="25" ht="21" customHeight="1" spans="1:8">
      <c r="A25" s="15" t="s">
        <v>35</v>
      </c>
      <c r="B25" s="25" t="s">
        <v>29</v>
      </c>
      <c r="C25" s="64">
        <f t="shared" si="3"/>
        <v>39.2808333333333</v>
      </c>
      <c r="D25" s="64">
        <v>51.8266666666667</v>
      </c>
      <c r="E25" s="64">
        <f t="shared" si="4"/>
        <v>35.0988888888889</v>
      </c>
      <c r="F25" s="47">
        <v>39.23</v>
      </c>
      <c r="G25" s="64">
        <v>39.2266666666667</v>
      </c>
      <c r="H25" s="47">
        <v>26.84</v>
      </c>
    </row>
    <row r="26" ht="21" customHeight="1" spans="1:8">
      <c r="A26" s="15" t="s">
        <v>36</v>
      </c>
      <c r="B26" s="25" t="s">
        <v>29</v>
      </c>
      <c r="C26" s="64">
        <f t="shared" si="3"/>
        <v>0</v>
      </c>
      <c r="D26" s="64">
        <v>0</v>
      </c>
      <c r="E26" s="64">
        <f t="shared" si="4"/>
        <v>0</v>
      </c>
      <c r="F26" s="47">
        <v>0</v>
      </c>
      <c r="G26" s="64">
        <v>0</v>
      </c>
      <c r="H26" s="47">
        <v>0</v>
      </c>
    </row>
    <row r="27" ht="21" customHeight="1" spans="1:8">
      <c r="A27" s="15" t="s">
        <v>37</v>
      </c>
      <c r="B27" s="25" t="s">
        <v>29</v>
      </c>
      <c r="C27" s="64">
        <f t="shared" si="3"/>
        <v>5.02333333333333</v>
      </c>
      <c r="D27" s="64">
        <v>8.02</v>
      </c>
      <c r="E27" s="64">
        <f t="shared" si="4"/>
        <v>4.02444444444444</v>
      </c>
      <c r="F27" s="47">
        <v>0.79</v>
      </c>
      <c r="G27" s="64">
        <v>3.33333333333333</v>
      </c>
      <c r="H27" s="47">
        <v>7.95</v>
      </c>
    </row>
    <row r="28" ht="21" customHeight="1" spans="1:8">
      <c r="A28" s="15" t="s">
        <v>38</v>
      </c>
      <c r="B28" s="25" t="s">
        <v>29</v>
      </c>
      <c r="C28" s="64">
        <f t="shared" si="3"/>
        <v>50.3675</v>
      </c>
      <c r="D28" s="64">
        <v>81.4166666666667</v>
      </c>
      <c r="E28" s="64">
        <f t="shared" si="4"/>
        <v>40.0177777777778</v>
      </c>
      <c r="F28" s="47">
        <v>43.1066666666667</v>
      </c>
      <c r="G28" s="64">
        <v>58.0466666666667</v>
      </c>
      <c r="H28" s="47">
        <v>18.9</v>
      </c>
    </row>
    <row r="29" ht="21" customHeight="1" spans="1:8">
      <c r="A29" s="15" t="s">
        <v>39</v>
      </c>
      <c r="B29" s="25" t="s">
        <v>29</v>
      </c>
      <c r="C29" s="64">
        <f t="shared" si="3"/>
        <v>0.225</v>
      </c>
      <c r="D29" s="64">
        <v>0</v>
      </c>
      <c r="E29" s="64">
        <f t="shared" si="4"/>
        <v>0.3</v>
      </c>
      <c r="F29" s="47">
        <v>0</v>
      </c>
      <c r="G29" s="64">
        <v>0</v>
      </c>
      <c r="H29" s="47">
        <v>0.9</v>
      </c>
    </row>
    <row r="30" ht="21" customHeight="1" spans="1:8">
      <c r="A30" s="15" t="s">
        <v>40</v>
      </c>
      <c r="B30" s="15"/>
      <c r="C30" s="65">
        <f>C7/C6</f>
        <v>0.100670344663938</v>
      </c>
      <c r="D30" s="65">
        <v>0.103364934231689</v>
      </c>
      <c r="E30" s="65">
        <f>E7/E6</f>
        <v>0.0993981568553695</v>
      </c>
      <c r="F30" s="47">
        <v>0.0868572115926864</v>
      </c>
      <c r="G30" s="65">
        <v>0.101466971487149</v>
      </c>
      <c r="H30" s="47">
        <v>0.16078349605063</v>
      </c>
    </row>
  </sheetData>
  <mergeCells count="6">
    <mergeCell ref="A1:H1"/>
    <mergeCell ref="A2:H2"/>
    <mergeCell ref="E3:H3"/>
    <mergeCell ref="A3:A4"/>
    <mergeCell ref="B3:B4"/>
    <mergeCell ref="C3:C4"/>
  </mergeCells>
  <pageMargins left="0.786805555555556" right="0.550694444444444" top="1.25972222222222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M7" sqref="M7"/>
    </sheetView>
  </sheetViews>
  <sheetFormatPr defaultColWidth="9" defaultRowHeight="13.5"/>
  <cols>
    <col min="1" max="1" width="20.875" customWidth="1"/>
    <col min="3" max="9" width="11.125" customWidth="1"/>
    <col min="10" max="10" width="23.75" customWidth="1"/>
  </cols>
  <sheetData>
    <row r="1" ht="32" customHeight="1" spans="1:10">
      <c r="A1" s="43" t="s">
        <v>41</v>
      </c>
      <c r="B1" s="43"/>
      <c r="C1" s="43"/>
      <c r="D1" s="43"/>
      <c r="E1" s="43"/>
      <c r="F1" s="43"/>
      <c r="G1" s="43"/>
      <c r="H1" s="43"/>
      <c r="I1" s="43"/>
      <c r="J1" s="43"/>
    </row>
    <row r="2" ht="28" customHeight="1" spans="1:10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</row>
    <row r="3" ht="36" customHeight="1" spans="1:10">
      <c r="A3" s="22" t="s">
        <v>43</v>
      </c>
      <c r="B3" s="22" t="s">
        <v>3</v>
      </c>
      <c r="C3" s="6" t="s">
        <v>4</v>
      </c>
      <c r="D3" s="7" t="s">
        <v>5</v>
      </c>
      <c r="E3" s="7" t="s">
        <v>6</v>
      </c>
      <c r="F3" s="7"/>
      <c r="G3" s="7"/>
      <c r="H3" s="7"/>
      <c r="I3" s="39" t="s">
        <v>44</v>
      </c>
      <c r="J3" s="22" t="s">
        <v>45</v>
      </c>
    </row>
    <row r="4" ht="36" customHeight="1" spans="1:10">
      <c r="A4" s="22"/>
      <c r="B4" s="22"/>
      <c r="C4" s="6"/>
      <c r="D4" s="6" t="s">
        <v>46</v>
      </c>
      <c r="E4" s="6" t="s">
        <v>4</v>
      </c>
      <c r="F4" s="6" t="s">
        <v>47</v>
      </c>
      <c r="G4" s="6" t="s">
        <v>48</v>
      </c>
      <c r="H4" s="10" t="s">
        <v>49</v>
      </c>
      <c r="I4" s="39"/>
      <c r="J4" s="22"/>
    </row>
    <row r="5" ht="29" customHeight="1" spans="1:10">
      <c r="A5" s="45" t="s">
        <v>50</v>
      </c>
      <c r="B5" s="22" t="s">
        <v>29</v>
      </c>
      <c r="C5" s="46">
        <v>703.18</v>
      </c>
      <c r="D5" s="24">
        <v>1185.78666666667</v>
      </c>
      <c r="E5" s="24">
        <v>542.31</v>
      </c>
      <c r="F5" s="46">
        <v>715.77</v>
      </c>
      <c r="G5" s="24">
        <v>668.103333333333</v>
      </c>
      <c r="H5" s="46">
        <v>243.05</v>
      </c>
      <c r="I5" s="40">
        <f>C5/成本审定表!C42*100</f>
        <v>85.1897175951095</v>
      </c>
      <c r="J5" s="59" t="s">
        <v>51</v>
      </c>
    </row>
    <row r="6" ht="29" customHeight="1" spans="1:10">
      <c r="A6" s="45" t="s">
        <v>52</v>
      </c>
      <c r="B6" s="22" t="s">
        <v>29</v>
      </c>
      <c r="C6" s="47">
        <f>(D6+F6+G6+H6)/4</f>
        <v>0</v>
      </c>
      <c r="D6" s="24">
        <v>0</v>
      </c>
      <c r="E6" s="47">
        <f>(F6+G6+H6)/3</f>
        <v>0</v>
      </c>
      <c r="F6" s="47">
        <v>0</v>
      </c>
      <c r="G6" s="26">
        <v>0</v>
      </c>
      <c r="H6" s="47">
        <v>0</v>
      </c>
      <c r="I6" s="41"/>
      <c r="J6" s="59" t="s">
        <v>51</v>
      </c>
    </row>
    <row r="7" ht="29" customHeight="1" spans="1:10">
      <c r="A7" s="45" t="s">
        <v>53</v>
      </c>
      <c r="B7" s="22" t="s">
        <v>29</v>
      </c>
      <c r="C7" s="47">
        <f>(D7+F7+G7+H7)/4</f>
        <v>0</v>
      </c>
      <c r="D7" s="24">
        <v>0</v>
      </c>
      <c r="E7" s="47">
        <f>(F7+G7+H7)/3</f>
        <v>0</v>
      </c>
      <c r="F7" s="47">
        <v>0</v>
      </c>
      <c r="G7" s="26">
        <v>0</v>
      </c>
      <c r="H7" s="47">
        <v>0</v>
      </c>
      <c r="I7" s="41"/>
      <c r="J7" s="59" t="s">
        <v>51</v>
      </c>
    </row>
    <row r="8" ht="29" customHeight="1" spans="1:10">
      <c r="A8" s="45" t="s">
        <v>54</v>
      </c>
      <c r="B8" s="22" t="s">
        <v>29</v>
      </c>
      <c r="C8" s="47">
        <v>9.89</v>
      </c>
      <c r="D8" s="26">
        <v>10.3466666666667</v>
      </c>
      <c r="E8" s="47">
        <v>9.74</v>
      </c>
      <c r="F8" s="47">
        <v>17.84</v>
      </c>
      <c r="G8" s="26">
        <v>8.84666666666667</v>
      </c>
      <c r="H8" s="47">
        <v>2.52</v>
      </c>
      <c r="I8" s="41">
        <f>C8/成本审定表!C42*100</f>
        <v>1.19816591344412</v>
      </c>
      <c r="J8" s="34" t="s">
        <v>51</v>
      </c>
    </row>
    <row r="9" ht="29" customHeight="1" spans="1:10">
      <c r="A9" s="28" t="s">
        <v>55</v>
      </c>
      <c r="B9" s="22" t="s">
        <v>29</v>
      </c>
      <c r="C9" s="46">
        <v>122.66</v>
      </c>
      <c r="D9" s="24">
        <v>205.956666666667</v>
      </c>
      <c r="E9" s="46">
        <v>94.9</v>
      </c>
      <c r="F9" s="46">
        <v>154.11</v>
      </c>
      <c r="G9" s="24">
        <v>112.706666666667</v>
      </c>
      <c r="H9" s="46">
        <v>17.87</v>
      </c>
      <c r="I9" s="40">
        <f>C9/成本审定表!C42*100</f>
        <v>14.8601649082968</v>
      </c>
      <c r="J9" s="34" t="s">
        <v>56</v>
      </c>
    </row>
    <row r="10" ht="29" customHeight="1" spans="1:10">
      <c r="A10" s="45" t="s">
        <v>57</v>
      </c>
      <c r="B10" s="22" t="s">
        <v>29</v>
      </c>
      <c r="C10" s="47">
        <v>86.53</v>
      </c>
      <c r="D10" s="26">
        <v>144.166666666667</v>
      </c>
      <c r="E10" s="47">
        <f>(F10+G10+H10)/3</f>
        <v>67.32</v>
      </c>
      <c r="F10" s="47">
        <v>107.75</v>
      </c>
      <c r="G10" s="26">
        <v>78.93</v>
      </c>
      <c r="H10" s="47">
        <v>15.28</v>
      </c>
      <c r="I10" s="41">
        <f>C10/成本审定表!C42*100</f>
        <v>10.4830431233892</v>
      </c>
      <c r="J10" s="34" t="s">
        <v>58</v>
      </c>
    </row>
    <row r="11" ht="29" customHeight="1" spans="1:10">
      <c r="A11" s="21" t="s">
        <v>59</v>
      </c>
      <c r="B11" s="22" t="s">
        <v>29</v>
      </c>
      <c r="C11" s="48">
        <f>C5+C6+C7+C8+C10</f>
        <v>799.6</v>
      </c>
      <c r="D11" s="26">
        <f t="shared" ref="C11:H11" si="0">D5+D6+D7+D8+D10</f>
        <v>1340.3</v>
      </c>
      <c r="E11" s="49">
        <f t="shared" si="0"/>
        <v>619.37</v>
      </c>
      <c r="F11" s="49">
        <f t="shared" si="0"/>
        <v>841.36</v>
      </c>
      <c r="G11" s="26">
        <f t="shared" si="0"/>
        <v>755.88</v>
      </c>
      <c r="H11" s="49">
        <f t="shared" si="0"/>
        <v>260.85</v>
      </c>
      <c r="I11" s="60">
        <f>C11/成本审定表!C42*100</f>
        <v>96.8709266319429</v>
      </c>
      <c r="J11" s="22"/>
    </row>
    <row r="12" ht="11" customHeight="1" spans="1:10">
      <c r="A12" s="50"/>
      <c r="B12" s="51"/>
      <c r="C12" s="52"/>
      <c r="D12" s="53"/>
      <c r="E12" s="54"/>
      <c r="F12" s="54"/>
      <c r="G12" s="53"/>
      <c r="H12" s="54"/>
      <c r="I12" s="61"/>
      <c r="J12" s="51"/>
    </row>
    <row r="13" ht="29" customHeight="1" spans="1:10">
      <c r="A13" s="21" t="s">
        <v>60</v>
      </c>
      <c r="B13" s="22" t="s">
        <v>29</v>
      </c>
      <c r="C13" s="55">
        <v>825.43</v>
      </c>
      <c r="D13" s="55">
        <v>1378.02</v>
      </c>
      <c r="E13" s="55">
        <v>641.23</v>
      </c>
      <c r="F13" s="55">
        <v>839.76</v>
      </c>
      <c r="G13" s="26">
        <v>793.11</v>
      </c>
      <c r="H13" s="55">
        <v>290.82</v>
      </c>
      <c r="I13" s="62"/>
      <c r="J13" s="22"/>
    </row>
    <row r="14" ht="29" customHeight="1" spans="1:10">
      <c r="A14" s="21" t="s">
        <v>61</v>
      </c>
      <c r="B14" s="22" t="s">
        <v>62</v>
      </c>
      <c r="C14" s="56">
        <v>19586.5991747576</v>
      </c>
      <c r="D14" s="56">
        <v>22142.8676629173</v>
      </c>
      <c r="E14" s="56">
        <v>18089.9808037113</v>
      </c>
      <c r="F14" s="56">
        <v>15975.0478313253</v>
      </c>
      <c r="G14" s="26">
        <v>17876.2892036063</v>
      </c>
      <c r="H14" s="56">
        <v>30938.529787234</v>
      </c>
      <c r="I14" s="62"/>
      <c r="J14" s="22"/>
    </row>
    <row r="15" ht="29" customHeight="1" spans="1:10">
      <c r="A15" s="21" t="s">
        <v>63</v>
      </c>
      <c r="B15" s="22" t="s">
        <v>64</v>
      </c>
      <c r="C15" s="56">
        <v>1958.65991747576</v>
      </c>
      <c r="D15" s="56">
        <v>2214.28676629173</v>
      </c>
      <c r="E15" s="56">
        <v>1808.99808037113</v>
      </c>
      <c r="F15" s="56">
        <v>1597.50478313253</v>
      </c>
      <c r="G15" s="26">
        <v>1787.62892036063</v>
      </c>
      <c r="H15" s="56">
        <v>3093.8529787234</v>
      </c>
      <c r="I15" s="62"/>
      <c r="J15" s="22"/>
    </row>
    <row r="16" ht="29" customHeight="1" spans="1:2">
      <c r="A16" s="57" t="s">
        <v>65</v>
      </c>
      <c r="B16" s="58"/>
    </row>
  </sheetData>
  <mergeCells count="6">
    <mergeCell ref="A1:J1"/>
    <mergeCell ref="A2:J2"/>
    <mergeCell ref="E3:H3"/>
    <mergeCell ref="C3:C4"/>
    <mergeCell ref="I3:I4"/>
    <mergeCell ref="J3:J4"/>
  </mergeCells>
  <pageMargins left="0.826388888888889" right="0.472222222222222" top="0.865972222222222" bottom="0.511805555555556" header="0.5" footer="0.35416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J11" sqref="J11"/>
    </sheetView>
  </sheetViews>
  <sheetFormatPr defaultColWidth="9" defaultRowHeight="13.5"/>
  <cols>
    <col min="1" max="1" width="28.2583333333333" customWidth="1"/>
    <col min="2" max="2" width="7.375" customWidth="1"/>
    <col min="3" max="3" width="8.625" customWidth="1"/>
    <col min="4" max="4" width="10.375" customWidth="1"/>
    <col min="5" max="5" width="10.0666666666667" customWidth="1"/>
    <col min="6" max="6" width="10.2083333333333" customWidth="1"/>
    <col min="7" max="7" width="10.1916666666667" customWidth="1"/>
    <col min="8" max="8" width="9.375" customWidth="1"/>
    <col min="9" max="9" width="6.125" customWidth="1"/>
  </cols>
  <sheetData>
    <row r="1" ht="30" customHeight="1" spans="1:8">
      <c r="A1" s="1" t="s">
        <v>66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67</v>
      </c>
      <c r="B2" s="3"/>
      <c r="C2" s="3"/>
      <c r="D2" s="3"/>
      <c r="E2" s="3"/>
      <c r="F2" s="3"/>
      <c r="G2" s="3"/>
      <c r="H2" s="3"/>
    </row>
    <row r="3" ht="24" customHeight="1" spans="1:9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/>
      <c r="G3" s="7"/>
      <c r="H3" s="7"/>
      <c r="I3" s="39" t="s">
        <v>44</v>
      </c>
    </row>
    <row r="4" ht="47" customHeight="1" spans="1:9">
      <c r="A4" s="8"/>
      <c r="B4" s="9"/>
      <c r="C4" s="6"/>
      <c r="D4" s="6" t="s">
        <v>7</v>
      </c>
      <c r="E4" s="6" t="s">
        <v>4</v>
      </c>
      <c r="F4" s="6" t="s">
        <v>8</v>
      </c>
      <c r="G4" s="6" t="s">
        <v>9</v>
      </c>
      <c r="H4" s="10" t="s">
        <v>10</v>
      </c>
      <c r="I4" s="39"/>
    </row>
    <row r="5" ht="13" customHeight="1" spans="1:9">
      <c r="A5" s="11" t="s">
        <v>68</v>
      </c>
      <c r="B5" s="12" t="s">
        <v>29</v>
      </c>
      <c r="C5" s="12">
        <f>SUM(C6:C11)</f>
        <v>627.175668166667</v>
      </c>
      <c r="D5" s="13">
        <v>1046.16333333333</v>
      </c>
      <c r="E5" s="13">
        <f>SUM(E6:E11)</f>
        <v>487.513113111111</v>
      </c>
      <c r="F5" s="13">
        <v>669.953106</v>
      </c>
      <c r="G5" s="14">
        <v>589.9929</v>
      </c>
      <c r="H5" s="14">
        <v>202.593333333333</v>
      </c>
      <c r="I5" s="40">
        <f>C5/C42*100</f>
        <v>75.9818510959391</v>
      </c>
    </row>
    <row r="6" ht="13" customHeight="1" spans="1:9">
      <c r="A6" s="15" t="s">
        <v>69</v>
      </c>
      <c r="B6" s="16" t="s">
        <v>29</v>
      </c>
      <c r="C6" s="16">
        <f t="shared" ref="C6:C11" si="0">(D6+F6+G6+H6)/4</f>
        <v>163.660175</v>
      </c>
      <c r="D6" s="17">
        <v>304.556666666667</v>
      </c>
      <c r="E6" s="17">
        <f t="shared" ref="E6:E11" si="1">SUM(F6:H6)/3</f>
        <v>116.694677777778</v>
      </c>
      <c r="F6" s="17">
        <v>169.2478</v>
      </c>
      <c r="G6" s="18">
        <v>133.649566666667</v>
      </c>
      <c r="H6" s="18">
        <v>47.1866666666667</v>
      </c>
      <c r="I6" s="41"/>
    </row>
    <row r="7" ht="13" customHeight="1" spans="1:9">
      <c r="A7" s="15" t="s">
        <v>70</v>
      </c>
      <c r="B7" s="16" t="s">
        <v>29</v>
      </c>
      <c r="C7" s="16">
        <f t="shared" si="0"/>
        <v>91.3257541666668</v>
      </c>
      <c r="D7" s="17">
        <v>116.386666666667</v>
      </c>
      <c r="E7" s="17">
        <f t="shared" si="1"/>
        <v>82.9721166666667</v>
      </c>
      <c r="F7" s="17">
        <v>103.760516666667</v>
      </c>
      <c r="G7" s="18">
        <v>98.4458333333333</v>
      </c>
      <c r="H7" s="18">
        <v>46.71</v>
      </c>
      <c r="I7" s="41"/>
    </row>
    <row r="8" ht="13" customHeight="1" spans="1:9">
      <c r="A8" s="15" t="s">
        <v>71</v>
      </c>
      <c r="B8" s="16" t="s">
        <v>29</v>
      </c>
      <c r="C8" s="16">
        <f t="shared" si="0"/>
        <v>0</v>
      </c>
      <c r="D8" s="17">
        <v>0</v>
      </c>
      <c r="E8" s="17">
        <f t="shared" si="1"/>
        <v>0</v>
      </c>
      <c r="F8" s="17">
        <v>0</v>
      </c>
      <c r="G8" s="18">
        <v>0</v>
      </c>
      <c r="H8" s="18">
        <v>0</v>
      </c>
      <c r="I8" s="41"/>
    </row>
    <row r="9" ht="13" customHeight="1" spans="1:9">
      <c r="A9" s="15" t="s">
        <v>72</v>
      </c>
      <c r="B9" s="16" t="s">
        <v>29</v>
      </c>
      <c r="C9" s="16">
        <f t="shared" si="0"/>
        <v>200.953266666667</v>
      </c>
      <c r="D9" s="17">
        <v>324.5</v>
      </c>
      <c r="E9" s="17">
        <f t="shared" si="1"/>
        <v>159.771022222222</v>
      </c>
      <c r="F9" s="17">
        <v>219.7489</v>
      </c>
      <c r="G9" s="18">
        <v>203.304166666667</v>
      </c>
      <c r="H9" s="18">
        <v>56.26</v>
      </c>
      <c r="I9" s="41"/>
    </row>
    <row r="10" ht="13" customHeight="1" spans="1:9">
      <c r="A10" s="15" t="s">
        <v>73</v>
      </c>
      <c r="B10" s="16" t="s">
        <v>29</v>
      </c>
      <c r="C10" s="16">
        <f t="shared" si="0"/>
        <v>171.236472333333</v>
      </c>
      <c r="D10" s="17">
        <v>300.72</v>
      </c>
      <c r="E10" s="17">
        <f t="shared" si="1"/>
        <v>128.075296444444</v>
      </c>
      <c r="F10" s="17">
        <v>177.195889333333</v>
      </c>
      <c r="G10" s="18">
        <v>154.593333333333</v>
      </c>
      <c r="H10" s="18">
        <v>52.4366666666667</v>
      </c>
      <c r="I10" s="41"/>
    </row>
    <row r="11" ht="13" customHeight="1" spans="1:9">
      <c r="A11" s="15" t="s">
        <v>74</v>
      </c>
      <c r="B11" s="16" t="s">
        <v>29</v>
      </c>
      <c r="C11" s="16">
        <f t="shared" si="0"/>
        <v>0</v>
      </c>
      <c r="D11" s="17">
        <v>0</v>
      </c>
      <c r="E11" s="17">
        <f t="shared" si="1"/>
        <v>0</v>
      </c>
      <c r="F11" s="17">
        <v>0</v>
      </c>
      <c r="G11" s="18">
        <v>0</v>
      </c>
      <c r="H11" s="18">
        <v>0</v>
      </c>
      <c r="I11" s="41"/>
    </row>
    <row r="12" ht="26" customHeight="1" spans="1:9">
      <c r="A12" s="11" t="s">
        <v>75</v>
      </c>
      <c r="B12" s="12" t="s">
        <v>29</v>
      </c>
      <c r="C12" s="12">
        <f>SUM(C13:C28)</f>
        <v>111.158559416667</v>
      </c>
      <c r="D12" s="13">
        <v>160.52</v>
      </c>
      <c r="E12" s="13">
        <f>SUM(E13:E28)</f>
        <v>94.7047458888889</v>
      </c>
      <c r="F12" s="13">
        <v>116.260237666667</v>
      </c>
      <c r="G12" s="14">
        <v>123.860666666667</v>
      </c>
      <c r="H12" s="14">
        <v>43.9933333333333</v>
      </c>
      <c r="I12" s="40">
        <f>C12/C42*100</f>
        <v>13.4667742043076</v>
      </c>
    </row>
    <row r="13" ht="13" customHeight="1" spans="1:9">
      <c r="A13" s="15" t="s">
        <v>76</v>
      </c>
      <c r="B13" s="16" t="s">
        <v>29</v>
      </c>
      <c r="C13" s="16">
        <f t="shared" ref="C13:C28" si="2">(D13+F13+G13+H13)/4</f>
        <v>24.0568605833333</v>
      </c>
      <c r="D13" s="17">
        <v>42.1333333333333</v>
      </c>
      <c r="E13" s="17">
        <f t="shared" ref="E13:E28" si="3">SUM(F13:H13)/3</f>
        <v>18.0313696666667</v>
      </c>
      <c r="F13" s="17">
        <v>23.764109</v>
      </c>
      <c r="G13" s="18">
        <v>22.14</v>
      </c>
      <c r="H13" s="18">
        <v>8.19</v>
      </c>
      <c r="I13" s="41"/>
    </row>
    <row r="14" ht="13" customHeight="1" spans="1:9">
      <c r="A14" s="15" t="s">
        <v>77</v>
      </c>
      <c r="B14" s="16" t="s">
        <v>29</v>
      </c>
      <c r="C14" s="16">
        <f t="shared" si="2"/>
        <v>4.25083775</v>
      </c>
      <c r="D14" s="17">
        <v>7.56333333333333</v>
      </c>
      <c r="E14" s="17">
        <f t="shared" si="3"/>
        <v>3.14667255555556</v>
      </c>
      <c r="F14" s="17">
        <v>3.23068433333333</v>
      </c>
      <c r="G14" s="18">
        <v>4.646</v>
      </c>
      <c r="H14" s="18">
        <v>1.56333333333333</v>
      </c>
      <c r="I14" s="41"/>
    </row>
    <row r="15" ht="13" customHeight="1" spans="1:9">
      <c r="A15" s="15" t="s">
        <v>78</v>
      </c>
      <c r="B15" s="16" t="s">
        <v>29</v>
      </c>
      <c r="C15" s="16">
        <f t="shared" si="2"/>
        <v>0.2673775</v>
      </c>
      <c r="D15" s="17">
        <v>0.516666666666667</v>
      </c>
      <c r="E15" s="17">
        <f t="shared" si="3"/>
        <v>0.184281111111111</v>
      </c>
      <c r="F15" s="17">
        <v>0.23651</v>
      </c>
      <c r="G15" s="18">
        <v>0.306333333333333</v>
      </c>
      <c r="H15" s="18">
        <v>0.01</v>
      </c>
      <c r="I15" s="41"/>
    </row>
    <row r="16" ht="13" customHeight="1" spans="1:9">
      <c r="A16" s="15" t="s">
        <v>79</v>
      </c>
      <c r="B16" s="16" t="s">
        <v>29</v>
      </c>
      <c r="C16" s="16">
        <f t="shared" si="2"/>
        <v>4.29775833333333</v>
      </c>
      <c r="D16" s="17">
        <v>8.51333333333333</v>
      </c>
      <c r="E16" s="17">
        <f t="shared" si="3"/>
        <v>2.89256666666667</v>
      </c>
      <c r="F16" s="17">
        <v>6.8197</v>
      </c>
      <c r="G16" s="18">
        <v>1.20466666666667</v>
      </c>
      <c r="H16" s="18">
        <v>0.653333333333333</v>
      </c>
      <c r="I16" s="41"/>
    </row>
    <row r="17" ht="13" customHeight="1" spans="1:9">
      <c r="A17" s="15" t="s">
        <v>80</v>
      </c>
      <c r="B17" s="16" t="s">
        <v>29</v>
      </c>
      <c r="C17" s="16">
        <f t="shared" si="2"/>
        <v>4.08673458333334</v>
      </c>
      <c r="D17" s="17">
        <v>9.93666666666667</v>
      </c>
      <c r="E17" s="17">
        <f t="shared" si="3"/>
        <v>2.13675722222222</v>
      </c>
      <c r="F17" s="17">
        <v>3.16027166666667</v>
      </c>
      <c r="G17" s="18">
        <v>2.46666666666667</v>
      </c>
      <c r="H17" s="18">
        <v>0.783333333333333</v>
      </c>
      <c r="I17" s="41"/>
    </row>
    <row r="18" ht="13" customHeight="1" spans="1:9">
      <c r="A18" s="15" t="s">
        <v>81</v>
      </c>
      <c r="B18" s="16" t="s">
        <v>29</v>
      </c>
      <c r="C18" s="16">
        <f t="shared" si="2"/>
        <v>0.0558333333333332</v>
      </c>
      <c r="D18" s="17">
        <v>0.223333333333333</v>
      </c>
      <c r="E18" s="17">
        <f t="shared" si="3"/>
        <v>0</v>
      </c>
      <c r="F18" s="17">
        <v>0</v>
      </c>
      <c r="G18" s="18">
        <v>0</v>
      </c>
      <c r="H18" s="18">
        <v>0</v>
      </c>
      <c r="I18" s="41"/>
    </row>
    <row r="19" ht="13" customHeight="1" spans="1:9">
      <c r="A19" s="15" t="s">
        <v>82</v>
      </c>
      <c r="B19" s="16" t="s">
        <v>29</v>
      </c>
      <c r="C19" s="16">
        <f t="shared" si="2"/>
        <v>11.6319486666667</v>
      </c>
      <c r="D19" s="17">
        <v>19.39</v>
      </c>
      <c r="E19" s="17">
        <f t="shared" si="3"/>
        <v>9.04593155555555</v>
      </c>
      <c r="F19" s="17">
        <v>11.581128</v>
      </c>
      <c r="G19" s="18">
        <v>7.45666666666667</v>
      </c>
      <c r="H19" s="18">
        <v>8.1</v>
      </c>
      <c r="I19" s="41"/>
    </row>
    <row r="20" ht="13" customHeight="1" spans="1:9">
      <c r="A20" s="15" t="s">
        <v>83</v>
      </c>
      <c r="B20" s="16" t="s">
        <v>29</v>
      </c>
      <c r="C20" s="16">
        <f t="shared" si="2"/>
        <v>1.57680875</v>
      </c>
      <c r="D20" s="17">
        <v>0.603333333333333</v>
      </c>
      <c r="E20" s="17">
        <f t="shared" si="3"/>
        <v>1.90130055555556</v>
      </c>
      <c r="F20" s="17">
        <v>5.06390166666667</v>
      </c>
      <c r="G20" s="18">
        <v>0.33</v>
      </c>
      <c r="H20" s="18">
        <v>0.31</v>
      </c>
      <c r="I20" s="41"/>
    </row>
    <row r="21" ht="13" customHeight="1" spans="1:9">
      <c r="A21" s="15" t="s">
        <v>84</v>
      </c>
      <c r="B21" s="16" t="s">
        <v>29</v>
      </c>
      <c r="C21" s="16">
        <f t="shared" si="2"/>
        <v>36.6872978333333</v>
      </c>
      <c r="D21" s="17">
        <v>50.72</v>
      </c>
      <c r="E21" s="17">
        <f t="shared" si="3"/>
        <v>32.0097304444444</v>
      </c>
      <c r="F21" s="17">
        <v>35.3831913333333</v>
      </c>
      <c r="G21" s="18">
        <v>39.3093333333333</v>
      </c>
      <c r="H21" s="18">
        <v>21.3366666666667</v>
      </c>
      <c r="I21" s="41"/>
    </row>
    <row r="22" ht="13" customHeight="1" spans="1:9">
      <c r="A22" s="15" t="s">
        <v>85</v>
      </c>
      <c r="B22" s="16" t="s">
        <v>29</v>
      </c>
      <c r="C22" s="16">
        <f t="shared" si="2"/>
        <v>0.4025</v>
      </c>
      <c r="D22" s="17">
        <v>0.85</v>
      </c>
      <c r="E22" s="17">
        <f t="shared" si="3"/>
        <v>0.253333333333333</v>
      </c>
      <c r="F22" s="17">
        <v>0.2</v>
      </c>
      <c r="G22" s="18">
        <v>0.56</v>
      </c>
      <c r="H22" s="18">
        <v>0</v>
      </c>
      <c r="I22" s="41"/>
    </row>
    <row r="23" ht="13" customHeight="1" spans="1:9">
      <c r="A23" s="15" t="s">
        <v>86</v>
      </c>
      <c r="B23" s="16" t="s">
        <v>29</v>
      </c>
      <c r="C23" s="16">
        <f t="shared" si="2"/>
        <v>0</v>
      </c>
      <c r="D23" s="17">
        <v>0</v>
      </c>
      <c r="E23" s="17">
        <f t="shared" si="3"/>
        <v>0</v>
      </c>
      <c r="F23" s="17">
        <v>0</v>
      </c>
      <c r="G23" s="18">
        <v>0</v>
      </c>
      <c r="H23" s="18">
        <v>0</v>
      </c>
      <c r="I23" s="41"/>
    </row>
    <row r="24" ht="13" customHeight="1" spans="1:9">
      <c r="A24" s="15" t="s">
        <v>87</v>
      </c>
      <c r="B24" s="16" t="s">
        <v>29</v>
      </c>
      <c r="C24" s="16">
        <f t="shared" si="2"/>
        <v>7.68535633333334</v>
      </c>
      <c r="D24" s="17">
        <v>13.1266666666667</v>
      </c>
      <c r="E24" s="17">
        <f t="shared" si="3"/>
        <v>5.87158622222222</v>
      </c>
      <c r="F24" s="17">
        <v>8.09042533333333</v>
      </c>
      <c r="G24" s="18">
        <v>7.171</v>
      </c>
      <c r="H24" s="18">
        <v>2.35333333333333</v>
      </c>
      <c r="I24" s="41"/>
    </row>
    <row r="25" ht="13" customHeight="1" spans="1:9">
      <c r="A25" s="15" t="s">
        <v>88</v>
      </c>
      <c r="B25" s="16" t="s">
        <v>29</v>
      </c>
      <c r="C25" s="16">
        <f t="shared" si="2"/>
        <v>0.188035333333333</v>
      </c>
      <c r="D25" s="17">
        <v>0.51</v>
      </c>
      <c r="E25" s="17">
        <f t="shared" si="3"/>
        <v>0.0807137777777778</v>
      </c>
      <c r="F25" s="17">
        <v>0.242141333333333</v>
      </c>
      <c r="G25" s="18">
        <v>0</v>
      </c>
      <c r="H25" s="18">
        <v>0</v>
      </c>
      <c r="I25" s="41"/>
    </row>
    <row r="26" ht="13" customHeight="1" spans="1:9">
      <c r="A26" s="15" t="s">
        <v>89</v>
      </c>
      <c r="B26" s="16" t="s">
        <v>29</v>
      </c>
      <c r="C26" s="16">
        <f t="shared" si="2"/>
        <v>0.185833333333333</v>
      </c>
      <c r="D26" s="17">
        <v>0.216666666666667</v>
      </c>
      <c r="E26" s="17">
        <f t="shared" si="3"/>
        <v>0.175555555555556</v>
      </c>
      <c r="F26" s="17">
        <v>0</v>
      </c>
      <c r="G26" s="18">
        <v>0</v>
      </c>
      <c r="H26" s="18">
        <v>0.526666666666667</v>
      </c>
      <c r="I26" s="41"/>
    </row>
    <row r="27" ht="13" customHeight="1" spans="1:9">
      <c r="A27" s="15" t="s">
        <v>90</v>
      </c>
      <c r="B27" s="16" t="s">
        <v>29</v>
      </c>
      <c r="C27" s="16">
        <f t="shared" si="2"/>
        <v>14.834925</v>
      </c>
      <c r="D27" s="17">
        <v>5.39666666666667</v>
      </c>
      <c r="E27" s="17">
        <f t="shared" si="3"/>
        <v>17.9810111111111</v>
      </c>
      <c r="F27" s="17">
        <v>18.3930333333333</v>
      </c>
      <c r="G27" s="18">
        <v>35.5166666666667</v>
      </c>
      <c r="H27" s="18">
        <v>0.0333333333333333</v>
      </c>
      <c r="I27" s="41"/>
    </row>
    <row r="28" ht="13" customHeight="1" spans="1:9">
      <c r="A28" s="15" t="s">
        <v>91</v>
      </c>
      <c r="B28" s="16" t="s">
        <v>29</v>
      </c>
      <c r="C28" s="16">
        <f t="shared" si="2"/>
        <v>0.950452083333332</v>
      </c>
      <c r="D28" s="17">
        <v>0.82</v>
      </c>
      <c r="E28" s="17">
        <f t="shared" si="3"/>
        <v>0.993936111111111</v>
      </c>
      <c r="F28" s="17">
        <v>0.0951416666666667</v>
      </c>
      <c r="G28" s="18">
        <v>2.75333333333333</v>
      </c>
      <c r="H28" s="18">
        <v>0.133333333333333</v>
      </c>
      <c r="I28" s="41"/>
    </row>
    <row r="29" ht="13" customHeight="1" spans="1:9">
      <c r="A29" s="19" t="s">
        <v>92</v>
      </c>
      <c r="B29" s="12" t="s">
        <v>29</v>
      </c>
      <c r="C29" s="12">
        <f>SUM(C30:C33)</f>
        <v>20.1453253333333</v>
      </c>
      <c r="D29" s="13">
        <v>57.8</v>
      </c>
      <c r="E29" s="13">
        <f>SUM(E30:E33)</f>
        <v>7.59376711111111</v>
      </c>
      <c r="F29" s="13">
        <v>9.577968</v>
      </c>
      <c r="G29" s="14">
        <v>2.49</v>
      </c>
      <c r="H29" s="14">
        <v>10.7133333333333</v>
      </c>
      <c r="I29" s="40">
        <f>C29/C42*100</f>
        <v>2.44059071078283</v>
      </c>
    </row>
    <row r="30" ht="13" customHeight="1" spans="1:9">
      <c r="A30" s="15" t="s">
        <v>93</v>
      </c>
      <c r="B30" s="16" t="s">
        <v>29</v>
      </c>
      <c r="C30" s="16">
        <f>(D30+F30+G30+H30)/4</f>
        <v>1.721992</v>
      </c>
      <c r="D30" s="17">
        <v>5.74666666666667</v>
      </c>
      <c r="E30" s="17">
        <f t="shared" ref="E30:E33" si="4">SUM(F30:H30)/3</f>
        <v>0.380433777777778</v>
      </c>
      <c r="F30" s="17">
        <v>1.14130133333333</v>
      </c>
      <c r="G30" s="18">
        <v>0</v>
      </c>
      <c r="H30" s="18">
        <v>0</v>
      </c>
      <c r="I30" s="41"/>
    </row>
    <row r="31" ht="13" customHeight="1" spans="1:9">
      <c r="A31" s="15" t="s">
        <v>94</v>
      </c>
      <c r="B31" s="16" t="s">
        <v>29</v>
      </c>
      <c r="C31" s="16">
        <f>(D31+F31+G31+H31)/4</f>
        <v>17.2516666666667</v>
      </c>
      <c r="D31" s="17">
        <v>51.92</v>
      </c>
      <c r="E31" s="17">
        <f t="shared" si="4"/>
        <v>5.69555555555556</v>
      </c>
      <c r="F31" s="17">
        <v>5.01</v>
      </c>
      <c r="G31" s="18">
        <v>1.4</v>
      </c>
      <c r="H31" s="18">
        <v>10.6766666666667</v>
      </c>
      <c r="I31" s="41"/>
    </row>
    <row r="32" ht="13" customHeight="1" spans="1:9">
      <c r="A32" s="15" t="s">
        <v>95</v>
      </c>
      <c r="B32" s="16" t="s">
        <v>29</v>
      </c>
      <c r="C32" s="16">
        <f>(D32+F32+G32+H32)/4</f>
        <v>1.15666666666667</v>
      </c>
      <c r="D32" s="17">
        <v>0.133333333333333</v>
      </c>
      <c r="E32" s="17">
        <f t="shared" si="4"/>
        <v>1.49777777777778</v>
      </c>
      <c r="F32" s="17">
        <v>3.42666666666667</v>
      </c>
      <c r="G32" s="18">
        <v>1.03</v>
      </c>
      <c r="H32" s="18">
        <v>0.0366666666666667</v>
      </c>
      <c r="I32" s="41"/>
    </row>
    <row r="33" ht="12" customHeight="1" spans="1:9">
      <c r="A33" s="20" t="s">
        <v>96</v>
      </c>
      <c r="B33" s="16" t="s">
        <v>29</v>
      </c>
      <c r="C33" s="16">
        <f>(D33+F33+G33+H33)/4</f>
        <v>0.015</v>
      </c>
      <c r="D33" s="17">
        <v>0</v>
      </c>
      <c r="E33" s="17">
        <f t="shared" si="4"/>
        <v>0.02</v>
      </c>
      <c r="F33" s="17">
        <v>0</v>
      </c>
      <c r="G33" s="18">
        <v>0.06</v>
      </c>
      <c r="H33" s="18">
        <v>0</v>
      </c>
      <c r="I33" s="41"/>
    </row>
    <row r="34" ht="13" customHeight="1" spans="1:9">
      <c r="A34" s="21" t="s">
        <v>97</v>
      </c>
      <c r="B34" s="22" t="s">
        <v>29</v>
      </c>
      <c r="C34" s="22">
        <f>SUM(C35:C39)</f>
        <v>0</v>
      </c>
      <c r="D34" s="23">
        <v>0</v>
      </c>
      <c r="E34" s="23">
        <f>SUM(E35:E39)</f>
        <v>0</v>
      </c>
      <c r="F34" s="23">
        <v>0</v>
      </c>
      <c r="G34" s="24">
        <v>0</v>
      </c>
      <c r="H34" s="24">
        <v>0</v>
      </c>
      <c r="I34" s="40"/>
    </row>
    <row r="35" ht="13" customHeight="1" spans="1:9">
      <c r="A35" s="15" t="s">
        <v>98</v>
      </c>
      <c r="B35" s="25" t="s">
        <v>29</v>
      </c>
      <c r="C35" s="25">
        <f t="shared" ref="C35:C41" si="5">(D35+F35+G35+H35)/4</f>
        <v>0</v>
      </c>
      <c r="D35" s="17">
        <v>0</v>
      </c>
      <c r="E35" s="17">
        <f t="shared" ref="E35:E41" si="6">SUM(F35:H35)/3</f>
        <v>0</v>
      </c>
      <c r="F35" s="17">
        <v>0</v>
      </c>
      <c r="G35" s="26">
        <v>0</v>
      </c>
      <c r="H35" s="26">
        <v>0</v>
      </c>
      <c r="I35" s="41"/>
    </row>
    <row r="36" ht="13" customHeight="1" spans="1:9">
      <c r="A36" s="15" t="s">
        <v>99</v>
      </c>
      <c r="B36" s="25" t="s">
        <v>29</v>
      </c>
      <c r="C36" s="25">
        <f t="shared" si="5"/>
        <v>0</v>
      </c>
      <c r="D36" s="17">
        <v>0</v>
      </c>
      <c r="E36" s="17">
        <f t="shared" si="6"/>
        <v>0</v>
      </c>
      <c r="F36" s="17">
        <v>0</v>
      </c>
      <c r="G36" s="26">
        <v>0</v>
      </c>
      <c r="H36" s="26">
        <v>0</v>
      </c>
      <c r="I36" s="41"/>
    </row>
    <row r="37" ht="13" customHeight="1" spans="1:9">
      <c r="A37" s="15" t="s">
        <v>100</v>
      </c>
      <c r="B37" s="25" t="s">
        <v>29</v>
      </c>
      <c r="C37" s="25">
        <f t="shared" si="5"/>
        <v>0</v>
      </c>
      <c r="D37" s="17">
        <v>0</v>
      </c>
      <c r="E37" s="17">
        <f t="shared" si="6"/>
        <v>0</v>
      </c>
      <c r="F37" s="17">
        <v>0</v>
      </c>
      <c r="G37" s="26">
        <v>0</v>
      </c>
      <c r="H37" s="26">
        <v>0</v>
      </c>
      <c r="I37" s="41"/>
    </row>
    <row r="38" ht="13" customHeight="1" spans="1:9">
      <c r="A38" s="15" t="s">
        <v>101</v>
      </c>
      <c r="B38" s="25" t="s">
        <v>29</v>
      </c>
      <c r="C38" s="25">
        <f t="shared" si="5"/>
        <v>0</v>
      </c>
      <c r="D38" s="17">
        <v>0</v>
      </c>
      <c r="E38" s="17">
        <f t="shared" si="6"/>
        <v>0</v>
      </c>
      <c r="F38" s="17">
        <v>0</v>
      </c>
      <c r="G38" s="26">
        <v>0</v>
      </c>
      <c r="H38" s="26">
        <v>0</v>
      </c>
      <c r="I38" s="41"/>
    </row>
    <row r="39" ht="13" customHeight="1" spans="1:9">
      <c r="A39" s="15" t="s">
        <v>102</v>
      </c>
      <c r="B39" s="25" t="s">
        <v>29</v>
      </c>
      <c r="C39" s="25">
        <f t="shared" si="5"/>
        <v>0</v>
      </c>
      <c r="D39" s="17">
        <v>0</v>
      </c>
      <c r="E39" s="17">
        <f t="shared" si="6"/>
        <v>0</v>
      </c>
      <c r="G39" s="26">
        <v>0</v>
      </c>
      <c r="H39" s="26">
        <v>0</v>
      </c>
      <c r="I39" s="41"/>
    </row>
    <row r="40" ht="13" customHeight="1" spans="1:9">
      <c r="A40" s="27" t="s">
        <v>103</v>
      </c>
      <c r="B40" s="22" t="s">
        <v>29</v>
      </c>
      <c r="C40" s="22">
        <f t="shared" si="5"/>
        <v>13.44</v>
      </c>
      <c r="D40" s="23">
        <v>12.24</v>
      </c>
      <c r="E40" s="23">
        <f t="shared" si="6"/>
        <v>13.84</v>
      </c>
      <c r="F40" s="23">
        <v>2.52</v>
      </c>
      <c r="G40" s="24">
        <v>33.08</v>
      </c>
      <c r="H40" s="24">
        <v>5.92</v>
      </c>
      <c r="I40" s="40">
        <f>C40/C42*100</f>
        <v>1.62824569026177</v>
      </c>
    </row>
    <row r="41" ht="13" customHeight="1" spans="1:9">
      <c r="A41" s="28" t="s">
        <v>104</v>
      </c>
      <c r="B41" s="22" t="s">
        <v>29</v>
      </c>
      <c r="C41" s="22">
        <f t="shared" si="5"/>
        <v>53.5087028055556</v>
      </c>
      <c r="D41" s="23">
        <v>101.301130888889</v>
      </c>
      <c r="E41" s="23">
        <f t="shared" si="6"/>
        <v>37.5778934444444</v>
      </c>
      <c r="F41" s="23">
        <v>41.4437026666667</v>
      </c>
      <c r="G41" s="24">
        <v>43.6877976666667</v>
      </c>
      <c r="H41" s="24">
        <v>27.60218</v>
      </c>
      <c r="I41" s="40">
        <f>C41/C42*100</f>
        <v>6.48253829870862</v>
      </c>
    </row>
    <row r="42" ht="26" customHeight="1" spans="1:9">
      <c r="A42" s="29" t="s">
        <v>105</v>
      </c>
      <c r="B42" s="25" t="s">
        <v>29</v>
      </c>
      <c r="C42" s="25">
        <f>C5+C12+C29+C34+C40+C41</f>
        <v>825.428255722223</v>
      </c>
      <c r="D42" s="17">
        <v>1378.02446422222</v>
      </c>
      <c r="E42" s="17">
        <f>E5+E12+E29+E34+E40+E41</f>
        <v>641.229519555555</v>
      </c>
      <c r="F42" s="17">
        <v>839.755014333333</v>
      </c>
      <c r="G42" s="26">
        <v>793.111364333333</v>
      </c>
      <c r="H42" s="26">
        <v>290.82218</v>
      </c>
      <c r="I42" s="42"/>
    </row>
    <row r="43" ht="12" customHeight="1" spans="1:9">
      <c r="A43" s="28" t="s">
        <v>106</v>
      </c>
      <c r="B43" s="30" t="s">
        <v>62</v>
      </c>
      <c r="C43" s="25">
        <f>C42*10000/基本情况表!C6</f>
        <v>19586.5991747576</v>
      </c>
      <c r="D43" s="23">
        <v>22142.8676629173</v>
      </c>
      <c r="E43" s="17">
        <f>E42*10000/基本情况表!E6</f>
        <v>18089.9808037113</v>
      </c>
      <c r="F43" s="17">
        <v>15975.0478313253</v>
      </c>
      <c r="G43" s="26">
        <v>17876.2892036063</v>
      </c>
      <c r="H43" s="31">
        <v>30938.529787234</v>
      </c>
      <c r="I43" s="40"/>
    </row>
    <row r="44" ht="12" customHeight="1" spans="1:9">
      <c r="A44" s="28" t="s">
        <v>107</v>
      </c>
      <c r="B44" s="30" t="s">
        <v>64</v>
      </c>
      <c r="C44" s="22">
        <f>C43/10</f>
        <v>1958.65991747576</v>
      </c>
      <c r="D44" s="23">
        <v>2214.28676629173</v>
      </c>
      <c r="E44" s="23">
        <f>E43/10</f>
        <v>1808.99808037113</v>
      </c>
      <c r="F44" s="23">
        <v>1597.50478313253</v>
      </c>
      <c r="G44" s="24">
        <v>1787.62892036063</v>
      </c>
      <c r="H44" s="24">
        <v>3093.8529787234</v>
      </c>
      <c r="I44" s="40"/>
    </row>
    <row r="45" ht="12" customHeight="1" spans="1:9">
      <c r="A45" s="32" t="s">
        <v>108</v>
      </c>
      <c r="B45" s="25" t="s">
        <v>29</v>
      </c>
      <c r="C45" s="33">
        <f>(D45+F45+G45+H45)/4</f>
        <v>703.176666666668</v>
      </c>
      <c r="D45" s="17">
        <v>1185.78666666667</v>
      </c>
      <c r="E45" s="17">
        <f>SUM(F45:H45)/3</f>
        <v>542.306666666667</v>
      </c>
      <c r="F45" s="17">
        <v>715.77</v>
      </c>
      <c r="G45" s="26">
        <v>668.103333333333</v>
      </c>
      <c r="H45" s="26">
        <v>243.046666666667</v>
      </c>
      <c r="I45" s="41"/>
    </row>
    <row r="46" ht="30" customHeight="1" spans="1:9">
      <c r="A46" s="34" t="s">
        <v>109</v>
      </c>
      <c r="B46" s="25" t="s">
        <v>29</v>
      </c>
      <c r="C46" s="33">
        <f>C42-C45</f>
        <v>122.251589055555</v>
      </c>
      <c r="D46" s="17">
        <v>192.237797555556</v>
      </c>
      <c r="E46" s="17">
        <f>E42-E45</f>
        <v>98.9228528888883</v>
      </c>
      <c r="F46" s="17">
        <v>123.985014333333</v>
      </c>
      <c r="G46" s="26">
        <v>125.008031</v>
      </c>
      <c r="H46" s="26">
        <v>47.7755133333333</v>
      </c>
      <c r="I46" s="41"/>
    </row>
    <row r="47" ht="28" customHeight="1" spans="1:9">
      <c r="A47" s="35" t="s">
        <v>110</v>
      </c>
      <c r="B47" s="36" t="s">
        <v>62</v>
      </c>
      <c r="C47" s="37">
        <f>C46*10000/基本情况表!C6</f>
        <v>2900.90974801103</v>
      </c>
      <c r="D47" s="38">
        <v>3088.98442778075</v>
      </c>
      <c r="E47" s="38">
        <f>E46*10000/基本情况表!E6</f>
        <v>2790.75191524041</v>
      </c>
      <c r="F47" s="17">
        <v>2358.62424223209</v>
      </c>
      <c r="G47" s="18">
        <v>2817.6115176559</v>
      </c>
      <c r="H47" s="18">
        <v>5082.50141843971</v>
      </c>
      <c r="I47" s="41"/>
    </row>
    <row r="48" ht="27" spans="1:9">
      <c r="A48" s="35" t="s">
        <v>111</v>
      </c>
      <c r="B48" s="36" t="s">
        <v>64</v>
      </c>
      <c r="C48" s="37">
        <f>C47/10</f>
        <v>290.090974801103</v>
      </c>
      <c r="D48" s="38">
        <v>308.898442778075</v>
      </c>
      <c r="E48" s="38">
        <f>E47/10</f>
        <v>279.075191524041</v>
      </c>
      <c r="F48" s="38">
        <v>235.862424223209</v>
      </c>
      <c r="G48" s="18">
        <v>281.76115176559</v>
      </c>
      <c r="H48" s="18">
        <v>508.250141843971</v>
      </c>
      <c r="I48" s="41"/>
    </row>
  </sheetData>
  <mergeCells count="7">
    <mergeCell ref="A1:H1"/>
    <mergeCell ref="A2:H2"/>
    <mergeCell ref="E3:H3"/>
    <mergeCell ref="A3:A4"/>
    <mergeCell ref="B3:B4"/>
    <mergeCell ref="C3:C4"/>
    <mergeCell ref="I3:I4"/>
  </mergeCells>
  <pageMargins left="0.275" right="0.236111111111111" top="0.511805555555556" bottom="0.354166666666667" header="0.314583333333333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基本情况表</vt:lpstr>
      <vt:lpstr>收入表</vt:lpstr>
      <vt:lpstr>成本审定表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</dc:creator>
  <cp:lastModifiedBy>YX</cp:lastModifiedBy>
  <dcterms:created xsi:type="dcterms:W3CDTF">2022-01-11T01:58:00Z</dcterms:created>
  <dcterms:modified xsi:type="dcterms:W3CDTF">2022-04-15T08:44:34Z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